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EstaPastaDeTrabalho"/>
  <mc:AlternateContent xmlns:mc="http://schemas.openxmlformats.org/markup-compatibility/2006">
    <mc:Choice Requires="x15">
      <x15ac:absPath xmlns:x15ac="http://schemas.microsoft.com/office/spreadsheetml/2010/11/ac" url="E:\22.07.2024 - Arquivos atualizados projeto 27 milhoes\ORCAMENTO SOMENTE SOCIAL\"/>
    </mc:Choice>
  </mc:AlternateContent>
  <xr:revisionPtr revIDLastSave="0" documentId="8_{F3B675AC-DED9-4C28-8356-E4EEBAB6778B}" xr6:coauthVersionLast="47" xr6:coauthVersionMax="47" xr10:uidLastSave="{00000000-0000-0000-0000-000000000000}"/>
  <bookViews>
    <workbookView xWindow="-120" yWindow="-120" windowWidth="29040" windowHeight="15840" tabRatio="872" activeTab="4" xr2:uid="{00000000-000D-0000-FFFF-FFFF00000000}"/>
  </bookViews>
  <sheets>
    <sheet name="DADOS (F)" sheetId="59" r:id="rId1"/>
    <sheet name="Lista Amoras" sheetId="61" r:id="rId2"/>
    <sheet name="QCI " sheetId="71" r:id="rId3"/>
    <sheet name="RESUMO" sheetId="58" r:id="rId4"/>
    <sheet name="ORÇAMENTO (F)" sheetId="64" r:id="rId5"/>
    <sheet name="ORÇAMENTO" sheetId="16" state="hidden" r:id="rId6"/>
    <sheet name="CRONOGRAMA GERAL" sheetId="26" r:id="rId7"/>
    <sheet name="MC-PONTE" sheetId="57" state="hidden" r:id="rId8"/>
    <sheet name="Orç PONTE" sheetId="56" state="hidden" r:id="rId9"/>
    <sheet name="CPU-VII" sheetId="43" state="hidden" r:id="rId10"/>
    <sheet name="LS" sheetId="33" r:id="rId11"/>
    <sheet name="BDI PTS" sheetId="69" r:id="rId12"/>
    <sheet name="CPU-cbuq" sheetId="24" state="hidden" r:id="rId13"/>
    <sheet name="PV PARA REDE 600" sheetId="35" state="hidden"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s>
  <definedNames>
    <definedName name="\0">#REF!</definedName>
    <definedName name="\c">'[1]Bm 8'!#REF!</definedName>
    <definedName name="\d">'[1]Bm 8'!#REF!</definedName>
    <definedName name="\f">#N/A</definedName>
    <definedName name="\G">[2]Reforma!#REF!</definedName>
    <definedName name="\I">[2]Reforma!#REF!</definedName>
    <definedName name="\M">[2]Reforma!#REF!</definedName>
    <definedName name="\p">#N/A</definedName>
    <definedName name="\q">'[1]Bm 8'!#REF!</definedName>
    <definedName name="\R">[2]Reforma!#REF!</definedName>
    <definedName name="\s">'[1]Bm 8'!#REF!</definedName>
    <definedName name="\x">'[1]Bm 8'!#REF!</definedName>
    <definedName name="\Y">[2]Reforma!#REF!</definedName>
    <definedName name="_">[2]Reforma!#REF!</definedName>
    <definedName name="_______________________________________________________________r">#REF!</definedName>
    <definedName name="______________________________________________________________r">#REF!</definedName>
    <definedName name="_____________________________________________________________r">#REF!</definedName>
    <definedName name="____________________________________________________________r">#REF!</definedName>
    <definedName name="___________________________________________________________r">#REF!</definedName>
    <definedName name="__________________________________________________________r">#REF!</definedName>
    <definedName name="_________________________________________________________r">#REF!</definedName>
    <definedName name="________________________________________________________r">#REF!</definedName>
    <definedName name="_______________________________________________________r">#REF!</definedName>
    <definedName name="______________________________________________________r">#REF!</definedName>
    <definedName name="_____________________________________________________r">#REF!</definedName>
    <definedName name="____________________________________________________r">#REF!</definedName>
    <definedName name="___________________________________________________r">#REF!</definedName>
    <definedName name="__________________________________________________r">#REF!</definedName>
    <definedName name="_________________________________________________r">#REF!</definedName>
    <definedName name="________________________________________________r">#REF!</definedName>
    <definedName name="_______________________________________________r">#REF!</definedName>
    <definedName name="______________________________________________r">#REF!</definedName>
    <definedName name="_____________________________________________r">#REF!</definedName>
    <definedName name="____________________________________________r">#REF!</definedName>
    <definedName name="___________________________________________r">#REF!</definedName>
    <definedName name="__________________________________________r">#REF!</definedName>
    <definedName name="_________________________________________r">#REF!</definedName>
    <definedName name="________________________________________r">#REF!</definedName>
    <definedName name="_______________________________________r">#REF!</definedName>
    <definedName name="______________________________________r">#REF!</definedName>
    <definedName name="_____________________________________r">#REF!</definedName>
    <definedName name="____________________________________r">#REF!</definedName>
    <definedName name="___________________________________r">#REF!</definedName>
    <definedName name="__________________________________r">#REF!</definedName>
    <definedName name="_________________________________r">#REF!</definedName>
    <definedName name="________________________________BOR1">'[3]Bm 8'!#REF!</definedName>
    <definedName name="________________________________MAT1">#REF!</definedName>
    <definedName name="________________________________r">#REF!</definedName>
    <definedName name="_______________________________BOR1">'[3]Bm 8'!#REF!</definedName>
    <definedName name="_______________________________MAT1">#REF!</definedName>
    <definedName name="_______________________________r">#REF!</definedName>
    <definedName name="______________________________BOR1">'[3]Bm 8'!#REF!</definedName>
    <definedName name="______________________________MAT1">#REF!</definedName>
    <definedName name="______________________________r">#REF!</definedName>
    <definedName name="_____________________________BOR1">'[3]Bm 8'!#REF!</definedName>
    <definedName name="_____________________________MAT1">#REF!</definedName>
    <definedName name="_____________________________r">#REF!</definedName>
    <definedName name="____________________________BOR1">'[3]Bm 8'!#REF!</definedName>
    <definedName name="____________________________MAT1">#REF!</definedName>
    <definedName name="____________________________r">#REF!</definedName>
    <definedName name="___________________________BOR1">'[3]Bm 8'!#REF!</definedName>
    <definedName name="___________________________MAT1">#REF!</definedName>
    <definedName name="___________________________r">#REF!</definedName>
    <definedName name="__________________________BOR1">'[3]Bm 8'!#REF!</definedName>
    <definedName name="__________________________MAT1">#REF!</definedName>
    <definedName name="__________________________r">#REF!</definedName>
    <definedName name="_________________________BOR1">'[3]Bm 8'!#REF!</definedName>
    <definedName name="_________________________MAT1">#REF!</definedName>
    <definedName name="_________________________r">#REF!</definedName>
    <definedName name="________________________BOR1">'[3]Bm 8'!#REF!</definedName>
    <definedName name="________________________MAT1">#REF!</definedName>
    <definedName name="________________________r">#REF!</definedName>
    <definedName name="_______________________BOR1">'[3]Bm 8'!#REF!</definedName>
    <definedName name="_______________________MAT1">#REF!</definedName>
    <definedName name="_______________________r">#REF!</definedName>
    <definedName name="______________________BOR1">'[3]Bm 8'!#REF!</definedName>
    <definedName name="______________________MAT1">#REF!</definedName>
    <definedName name="______________________r">#REF!</definedName>
    <definedName name="_____________________BOR1">'[3]Bm 8'!#REF!</definedName>
    <definedName name="_____________________MAT1">#REF!</definedName>
    <definedName name="_____________________r">#REF!</definedName>
    <definedName name="____________________BOR1">'[3]Bm 8'!#REF!</definedName>
    <definedName name="____________________MAT1">#REF!</definedName>
    <definedName name="____________________r">#REF!</definedName>
    <definedName name="___________________BOR1">'[3]Bm 8'!#REF!</definedName>
    <definedName name="___________________MAT1">#REF!</definedName>
    <definedName name="___________________r">#REF!</definedName>
    <definedName name="__________________BOR1">'[3]Bm 8'!#REF!</definedName>
    <definedName name="__________________MAT1">#REF!</definedName>
    <definedName name="__________________r">#REF!</definedName>
    <definedName name="_________________BOR1">'[3]Bm 8'!#REF!</definedName>
    <definedName name="_________________MAT1">#REF!</definedName>
    <definedName name="_________________r">#REF!</definedName>
    <definedName name="________________BOR1">'[3]Bm 8'!#REF!</definedName>
    <definedName name="________________MAT1">#REF!</definedName>
    <definedName name="________________r">#REF!</definedName>
    <definedName name="_______________BOR1">'[3]Bm 8'!#REF!</definedName>
    <definedName name="_______________MAT1">#REF!</definedName>
    <definedName name="_______________r">#REF!</definedName>
    <definedName name="______________BOR1">'[3]Bm 8'!#REF!</definedName>
    <definedName name="______________MAT1">#REF!</definedName>
    <definedName name="______________r">#REF!</definedName>
    <definedName name="_____________BOR1">'[3]Bm 8'!#REF!</definedName>
    <definedName name="_____________MAT1">#REF!</definedName>
    <definedName name="_____________r">#REF!</definedName>
    <definedName name="____________BOR1">'[3]Bm 8'!#REF!</definedName>
    <definedName name="____________MAT1">#REF!</definedName>
    <definedName name="____________r">#REF!</definedName>
    <definedName name="___________BOR1">'[3]Bm 8'!#REF!</definedName>
    <definedName name="___________MAT1">#REF!</definedName>
    <definedName name="___________r">#REF!</definedName>
    <definedName name="__________BOR1">'[3]Bm 8'!#REF!</definedName>
    <definedName name="__________MAT1">#REF!</definedName>
    <definedName name="__________r">#REF!</definedName>
    <definedName name="_________BOR1">'[3]Bm 8'!#REF!</definedName>
    <definedName name="_________MAT1">#REF!</definedName>
    <definedName name="_________r">#REF!</definedName>
    <definedName name="________BOR1">'[3]Bm 8'!#REF!</definedName>
    <definedName name="________MAT1">#REF!</definedName>
    <definedName name="________r">#REF!</definedName>
    <definedName name="_______BOR1">'[3]Bm 8'!#REF!</definedName>
    <definedName name="_______MAT1">#REF!</definedName>
    <definedName name="_______MDO1">#REF!</definedName>
    <definedName name="_______MDO2">#REF!</definedName>
    <definedName name="_______OR14">'[4]orc ID nº 14'!$A$14:$G$16</definedName>
    <definedName name="_______OR15">'[4]orc ID nº 15'!$A$14:$G$104</definedName>
    <definedName name="_______OR16">'[4]orc ID nº16'!$A$14:$G$33</definedName>
    <definedName name="_______OR17">'[4]orc ID nº17'!$A$16:$G$80</definedName>
    <definedName name="_______OR18">'[4]orc ID nº 18'!$A$14:$G$123</definedName>
    <definedName name="_______OR19">'[4]orc ID nº19'!$A$14:$G$96</definedName>
    <definedName name="_______OR2">'[4]orc ID nº2 '!$A$14:$G$70</definedName>
    <definedName name="_______OR3">'[4]orc ID nº3'!$A$14:$G$134</definedName>
    <definedName name="_______OR4">'[4]orcID nº4'!$A$14:$G$165</definedName>
    <definedName name="_______OR5">'[4]orcID nº5'!$A$14:$G$149</definedName>
    <definedName name="_______OR6">'[4]orcID nº6'!$A$14:$G$138</definedName>
    <definedName name="_______OR7">'[4]orcID nº7'!$A$14:$G$137</definedName>
    <definedName name="_______OR8">'[4]orc ID nº8'!$A$14:$G$133</definedName>
    <definedName name="_______OR9">'[4]orc ID nº9'!$A$14:$G$157</definedName>
    <definedName name="_______r">#REF!</definedName>
    <definedName name="______BOR1">'[3]Bm 8'!#REF!</definedName>
    <definedName name="______MAT1">#REF!</definedName>
    <definedName name="______MDO1">#REF!</definedName>
    <definedName name="______MDO2">#REF!</definedName>
    <definedName name="______OR14">'[4]orc ID nº 14'!$A$14:$G$16</definedName>
    <definedName name="______OR15">'[4]orc ID nº 15'!$A$14:$G$104</definedName>
    <definedName name="______OR16">'[4]orc ID nº16'!$A$14:$G$33</definedName>
    <definedName name="______OR17">'[4]orc ID nº17'!$A$16:$G$80</definedName>
    <definedName name="______OR18">'[4]orc ID nº 18'!$A$14:$G$123</definedName>
    <definedName name="______OR19">'[4]orc ID nº19'!$A$14:$G$96</definedName>
    <definedName name="______OR2">'[4]orc ID nº2 '!$A$14:$G$70</definedName>
    <definedName name="______OR3">'[4]orc ID nº3'!$A$14:$G$134</definedName>
    <definedName name="______OR4">'[4]orcID nº4'!$A$14:$G$165</definedName>
    <definedName name="______OR5">'[4]orcID nº5'!$A$14:$G$149</definedName>
    <definedName name="______OR6">'[4]orcID nº6'!$A$14:$G$138</definedName>
    <definedName name="______OR7">'[4]orcID nº7'!$A$14:$G$137</definedName>
    <definedName name="______OR8">'[4]orc ID nº8'!$A$14:$G$133</definedName>
    <definedName name="______OR9">'[4]orc ID nº9'!$A$14:$G$157</definedName>
    <definedName name="______r">#REF!</definedName>
    <definedName name="_____BOR1">'[3]Bm 8'!#REF!</definedName>
    <definedName name="_____KM406407">#REF!</definedName>
    <definedName name="_____MAT1">#REF!</definedName>
    <definedName name="_____MDO1">#REF!</definedName>
    <definedName name="_____MDO2">#REF!</definedName>
    <definedName name="_____OR14">'[4]orc ID nº 14'!$A$14:$G$16</definedName>
    <definedName name="_____OR15">'[4]orc ID nº 15'!$A$14:$G$104</definedName>
    <definedName name="_____OR16">'[4]orc ID nº16'!$A$14:$G$33</definedName>
    <definedName name="_____OR17">'[4]orc ID nº17'!$A$16:$G$80</definedName>
    <definedName name="_____OR18">'[4]orc ID nº 18'!$A$14:$G$123</definedName>
    <definedName name="_____OR19">'[4]orc ID nº19'!$A$14:$G$96</definedName>
    <definedName name="_____OR2">'[4]orc ID nº2 '!$A$14:$G$70</definedName>
    <definedName name="_____OR3">'[4]orc ID nº3'!$A$14:$G$134</definedName>
    <definedName name="_____OR4">'[4]orcID nº4'!$A$14:$G$165</definedName>
    <definedName name="_____OR5">'[4]orcID nº5'!$A$14:$G$149</definedName>
    <definedName name="_____OR6">'[4]orcID nº6'!$A$14:$G$138</definedName>
    <definedName name="_____OR7">'[4]orcID nº7'!$A$14:$G$137</definedName>
    <definedName name="_____OR8">'[4]orc ID nº8'!$A$14:$G$133</definedName>
    <definedName name="_____OR9">'[4]orc ID nº9'!$A$14:$G$157</definedName>
    <definedName name="_____r">#REF!</definedName>
    <definedName name="_____TR2">#REF!</definedName>
    <definedName name="_____y">#REF!</definedName>
    <definedName name="____BOR1">'[3]Bm 8'!#REF!</definedName>
    <definedName name="____KM406407">#REF!</definedName>
    <definedName name="____Km406408">#REF!</definedName>
    <definedName name="____MAT1">#REF!</definedName>
    <definedName name="____MDO1">#REF!</definedName>
    <definedName name="____MDO2">#REF!</definedName>
    <definedName name="____OR14">'[4]orc ID nº 14'!$A$14:$G$16</definedName>
    <definedName name="____OR15">'[4]orc ID nº 15'!$A$14:$G$104</definedName>
    <definedName name="____OR16">'[4]orc ID nº16'!$A$14:$G$33</definedName>
    <definedName name="____OR17">'[4]orc ID nº17'!$A$16:$G$80</definedName>
    <definedName name="____OR18">'[4]orc ID nº 18'!$A$14:$G$123</definedName>
    <definedName name="____OR19">'[4]orc ID nº19'!$A$14:$G$96</definedName>
    <definedName name="____OR2">'[4]orc ID nº2 '!$A$14:$G$70</definedName>
    <definedName name="____OR3">'[4]orc ID nº3'!$A$14:$G$134</definedName>
    <definedName name="____OR4">'[4]orcID nº4'!$A$14:$G$165</definedName>
    <definedName name="____OR5">'[4]orcID nº5'!$A$14:$G$149</definedName>
    <definedName name="____OR6">'[4]orcID nº6'!$A$14:$G$138</definedName>
    <definedName name="____OR7">'[4]orcID nº7'!$A$14:$G$137</definedName>
    <definedName name="____OR8">'[4]orc ID nº8'!$A$14:$G$133</definedName>
    <definedName name="____OR9">'[4]orc ID nº9'!$A$14:$G$157</definedName>
    <definedName name="____r">#REF!</definedName>
    <definedName name="____s">#REF!</definedName>
    <definedName name="____TR2">#REF!</definedName>
    <definedName name="___BOR1">'[1]Bm 8'!#REF!</definedName>
    <definedName name="___KM406407">#REF!</definedName>
    <definedName name="___MAT1">#REF!</definedName>
    <definedName name="___MDO1">#REF!</definedName>
    <definedName name="___MDO2">#REF!</definedName>
    <definedName name="___OR14">'[4]orc ID nº 14'!$A$14:$G$16</definedName>
    <definedName name="___OR15">'[4]orc ID nº 15'!$A$14:$G$104</definedName>
    <definedName name="___OR16">'[4]orc ID nº16'!$A$14:$G$33</definedName>
    <definedName name="___OR17">'[4]orc ID nº17'!$A$16:$G$80</definedName>
    <definedName name="___OR18">'[4]orc ID nº 18'!$A$14:$G$123</definedName>
    <definedName name="___OR19">'[4]orc ID nº19'!$A$14:$G$96</definedName>
    <definedName name="___OR2">'[4]orc ID nº2 '!$A$14:$G$70</definedName>
    <definedName name="___OR3">'[4]orc ID nº3'!$A$14:$G$134</definedName>
    <definedName name="___OR4">'[4]orcID nº4'!$A$14:$G$165</definedName>
    <definedName name="___OR5">'[4]orcID nº5'!$A$14:$G$149</definedName>
    <definedName name="___OR6">'[4]orcID nº6'!$A$14:$G$138</definedName>
    <definedName name="___OR7">'[4]orcID nº7'!$A$14:$G$137</definedName>
    <definedName name="___OR8">'[4]orc ID nº8'!$A$14:$G$133</definedName>
    <definedName name="___OR9">'[4]orc ID nº9'!$A$14:$G$157</definedName>
    <definedName name="___r">#REF!</definedName>
    <definedName name="___TR2">#REF!</definedName>
    <definedName name="__123Graph_A" hidden="1">#REF!</definedName>
    <definedName name="__123Graph_B" hidden="1">#REF!</definedName>
    <definedName name="__123Graph_C" hidden="1">#REF!</definedName>
    <definedName name="__123Graph_D" hidden="1">'[5]Etapa Única'!$C$125:$C$134</definedName>
    <definedName name="__123Graph_E" hidden="1">'[5]Etapa Única'!$E$125:$E$134</definedName>
    <definedName name="__123Graph_X" hidden="1">#REF!</definedName>
    <definedName name="__1Excel_BuiltIn_Print_Area_1_1">#REF!</definedName>
    <definedName name="__2Excel_BuiltIn_Print_Area_1_1">#REF!</definedName>
    <definedName name="__BOR1">'[1]Bm 8'!#REF!</definedName>
    <definedName name="__KM406407">#REF!</definedName>
    <definedName name="__MAT1">#REF!</definedName>
    <definedName name="__MDO1">#REF!</definedName>
    <definedName name="__MDO2">#REF!</definedName>
    <definedName name="__OR14">'[4]orc ID nº 14'!$A$14:$G$16</definedName>
    <definedName name="__OR15">'[4]orc ID nº 15'!$A$14:$G$104</definedName>
    <definedName name="__OR16">'[4]orc ID nº16'!$A$14:$G$33</definedName>
    <definedName name="__OR17">'[4]orc ID nº17'!$A$16:$G$80</definedName>
    <definedName name="__OR18">'[4]orc ID nº 18'!$A$14:$G$123</definedName>
    <definedName name="__OR19">'[4]orc ID nº19'!$A$14:$G$96</definedName>
    <definedName name="__OR2">'[4]orc ID nº2 '!$A$14:$G$70</definedName>
    <definedName name="__OR3">'[4]orc ID nº3'!$A$14:$G$134</definedName>
    <definedName name="__OR4">'[4]orcID nº4'!$A$14:$G$165</definedName>
    <definedName name="__OR5">'[4]orcID nº5'!$A$14:$G$149</definedName>
    <definedName name="__OR6">'[4]orcID nº6'!$A$14:$G$138</definedName>
    <definedName name="__OR7">'[4]orcID nº7'!$A$14:$G$137</definedName>
    <definedName name="__OR8">'[4]orc ID nº8'!$A$14:$G$133</definedName>
    <definedName name="__OR9">'[4]orc ID nº9'!$A$14:$G$157</definedName>
    <definedName name="__r">#REF!</definedName>
    <definedName name="__s">#REF!</definedName>
    <definedName name="__TR2">#REF!</definedName>
    <definedName name="_01_01_2005">'[6]Prazo OK'!A1,'[6]Prazo OK'!A2</definedName>
    <definedName name="_08.302.01">#REF!</definedName>
    <definedName name="_1Excel_BuiltIn_Print_Area_1_1">#REF!</definedName>
    <definedName name="_1Excel_BuiltIn_Print_Area_1_1_1_1_1">#REF!</definedName>
    <definedName name="_2Excel_BuiltIn_Print_Area_1_1">#REF!</definedName>
    <definedName name="_2Excel_BuiltIn_Print_Area_1_1_1_1_1_1">#REF!</definedName>
    <definedName name="_3Excel_BuiltIn_Print_Area_1_1">#REF!</definedName>
    <definedName name="_BD2">#REF!</definedName>
    <definedName name="_BOR1">'[1]Bm 8'!#REF!</definedName>
    <definedName name="_C">[7]Reforma!#REF!</definedName>
    <definedName name="_C_1">[7]Reforma!#REF!</definedName>
    <definedName name="_d">#REF!</definedName>
    <definedName name="_D_1">[7]Reforma!#REF!</definedName>
    <definedName name="_f">#REF!</definedName>
    <definedName name="_FCCEMED_">[2]Reforma!#REF!</definedName>
    <definedName name="_fer">[2]Reforma!#REF!</definedName>
    <definedName name="_Fill" hidden="1">#REF!</definedName>
    <definedName name="_xlnm._FilterDatabase" localSheetId="5" hidden="1">ORÇAMENTO!$A$15:$P$16</definedName>
    <definedName name="_xlnm._FilterDatabase" localSheetId="4" hidden="1">'ORÇAMENTO (F)'!$B$15:$L$16</definedName>
    <definedName name="_xlnm._FilterDatabase">#REF!</definedName>
    <definedName name="_G">[7]Reforma!#REF!</definedName>
    <definedName name="_G_1">[7]Reforma!#REF!</definedName>
    <definedName name="_GOTO_D1_">[2]Reforma!#REF!</definedName>
    <definedName name="_GOTO_E1_">[2]Reforma!#REF!</definedName>
    <definedName name="_GOTO_N1_">[2]Reforma!#REF!</definedName>
    <definedName name="_HOME__">[2]Reforma!#REF!</definedName>
    <definedName name="_I">[7]Reforma!#REF!</definedName>
    <definedName name="_I_1">[7]Reforma!#REF!</definedName>
    <definedName name="_Key1" hidden="1">#REF!</definedName>
    <definedName name="_KM406407">#REF!</definedName>
    <definedName name="_M">[7]Reforma!#REF!</definedName>
    <definedName name="_M_1">[7]Reforma!#REF!</definedName>
    <definedName name="_MAT1">#REF!</definedName>
    <definedName name="_MDO1">#REF!</definedName>
    <definedName name="_MDO2">#REF!</definedName>
    <definedName name="_MM" hidden="1">#REF!</definedName>
    <definedName name="_OR14">'[4]orc ID nº 14'!$A$14:$G$16</definedName>
    <definedName name="_OR15">'[4]orc ID nº 15'!$A$14:$G$104</definedName>
    <definedName name="_OR16">'[4]orc ID nº16'!$A$14:$G$33</definedName>
    <definedName name="_OR17">'[4]orc ID nº17'!$A$16:$G$80</definedName>
    <definedName name="_OR18">'[4]orc ID nº 18'!$A$14:$G$123</definedName>
    <definedName name="_OR19">'[4]orc ID nº19'!$A$14:$G$96</definedName>
    <definedName name="_OR2">'[4]orc ID nº2 '!$A$14:$G$70</definedName>
    <definedName name="_OR3">'[4]orc ID nº3'!$A$14:$G$134</definedName>
    <definedName name="_OR4">'[4]orcID nº4'!$A$14:$G$165</definedName>
    <definedName name="_OR5">'[4]orcID nº5'!$A$14:$G$149</definedName>
    <definedName name="_OR6">'[4]orcID nº6'!$A$14:$G$138</definedName>
    <definedName name="_OR7">'[4]orcID nº7'!$A$14:$G$137</definedName>
    <definedName name="_OR8">'[4]orc ID nº8'!$A$14:$G$133</definedName>
    <definedName name="_OR9">'[4]orc ID nº9'!$A$14:$G$157</definedName>
    <definedName name="_Order1" hidden="1">255</definedName>
    <definedName name="_p">#REF!</definedName>
    <definedName name="_P_1">[7]Reforma!#REF!</definedName>
    <definedName name="_PPOS015Q_AGPQ_">#REF!</definedName>
    <definedName name="_PPOS015Q_AGPQ__6">#REF!</definedName>
    <definedName name="_q">'[8]plan comp'!#REF!</definedName>
    <definedName name="_r">#REF!</definedName>
    <definedName name="_R_1">[7]Reforma!#REF!</definedName>
    <definedName name="_RAN1">#REF!</definedName>
    <definedName name="_REA1.N10_">[2]Reforma!#REF!</definedName>
    <definedName name="_s">'[8]plan comp'!#REF!</definedName>
    <definedName name="_Sort" hidden="1">#REF!</definedName>
    <definedName name="_TIT1">#REF!</definedName>
    <definedName name="_TIT2">#REF!</definedName>
    <definedName name="_TR2">#REF!</definedName>
    <definedName name="_U">#REF!</definedName>
    <definedName name="_wal1">#REF!</definedName>
    <definedName name="_wal10">#REF!</definedName>
    <definedName name="_wal11">#REF!</definedName>
    <definedName name="_wal12">#REF!</definedName>
    <definedName name="_wal13">#REF!</definedName>
    <definedName name="_wal14">#REF!</definedName>
    <definedName name="_wal15">#REF!</definedName>
    <definedName name="_wal16">#REF!</definedName>
    <definedName name="_wal2">#REF!</definedName>
    <definedName name="_wal3">#REF!</definedName>
    <definedName name="_wal5">#REF!</definedName>
    <definedName name="_wal6">#REF!</definedName>
    <definedName name="_wal7">#REF!</definedName>
    <definedName name="_wal8">#REF!</definedName>
    <definedName name="_wal9">#REF!</definedName>
    <definedName name="_WCS13_">[2]Reforma!#REF!</definedName>
    <definedName name="_WCS43_">[2]Reforma!#REF!</definedName>
    <definedName name="_WDCN1.S1_">[2]Reforma!#REF!</definedName>
    <definedName name="_WGZY_">#REF!</definedName>
    <definedName name="_WGZY__6">#REF!</definedName>
    <definedName name="_WICE1_">[2]Reforma!#REF!</definedName>
    <definedName name="_WIRA1.A8_">[2]Reforma!#REF!</definedName>
    <definedName name="_x">'[8]plan comp'!#REF!</definedName>
    <definedName name="_Y">[7]Reforma!#REF!</definedName>
    <definedName name="_Y_1">[7]Reforma!#REF!</definedName>
    <definedName name="A" hidden="1">{#N/A,#N/A,FALSE,"Planilha";#N/A,#N/A,FALSE,"Resumo";#N/A,#N/A,FALSE,"Fisico";#N/A,#N/A,FALSE,"Financeiro";#N/A,#N/A,FALSE,"Financeiro"}</definedName>
    <definedName name="aa">#REF!</definedName>
    <definedName name="AAA">#REF!</definedName>
    <definedName name="aaaa">#REF!</definedName>
    <definedName name="abc">#REF!</definedName>
    <definedName name="Ac">#REF!</definedName>
    <definedName name="acha.coluna">#REF!</definedName>
    <definedName name="acha.dados">#REF!</definedName>
    <definedName name="acha.linha">#REF!</definedName>
    <definedName name="Acomp">#REF!</definedName>
    <definedName name="agua">#REF!</definedName>
    <definedName name="alcool">#REF!</definedName>
    <definedName name="ana">[9]RESUMO!#REF!</definedName>
    <definedName name="ANO">[10]DB!$B$1</definedName>
    <definedName name="anscount" hidden="1">3</definedName>
    <definedName name="_xlnm.Extract">#REF!</definedName>
    <definedName name="_xlnm.Print_Area" localSheetId="12">'CPU-cbuq'!$A$1:$G$46</definedName>
    <definedName name="_xlnm.Print_Area" localSheetId="9">'CPU-VII'!$A$1:$G$46</definedName>
    <definedName name="_xlnm.Print_Area" localSheetId="6">'CRONOGRAMA GERAL'!$A$1:$AN$19</definedName>
    <definedName name="_xlnm.Print_Area" localSheetId="0">'DADOS (F)'!$A$1:$R$84</definedName>
    <definedName name="_xlnm.Print_Area" localSheetId="5">ORÇAMENTO!$C$1:$K$163</definedName>
    <definedName name="_xlnm.Print_Area" localSheetId="4">'ORÇAMENTO (F)'!$B$1:$J$278</definedName>
    <definedName name="_xlnm.Print_Area" localSheetId="2">'QCI '!$A$1:$M$17</definedName>
    <definedName name="_xlnm.Print_Area">#REF!</definedName>
    <definedName name="Área_impressão_IM">#REF!</definedName>
    <definedName name="as">'[11]Ser-Price'!$B$13:$G$92</definedName>
    <definedName name="Asfaltic" localSheetId="11">Plan1</definedName>
    <definedName name="Asfaltic" localSheetId="4">Plan1</definedName>
    <definedName name="Asfaltic">Plan1</definedName>
    <definedName name="Assentamento">#REF!</definedName>
    <definedName name="Aterro_arenoso">[12]Preços!$C$15</definedName>
    <definedName name="AUXILIARES">#REF!</definedName>
    <definedName name="b">#REF!</definedName>
    <definedName name="BA">#REF!</definedName>
    <definedName name="BAA">#REF!</definedName>
    <definedName name="BAB">#REF!</definedName>
    <definedName name="BALSAS">#REF!</definedName>
    <definedName name="BANCO">#REF!</definedName>
    <definedName name="Banco_dados_IM">#REF!</definedName>
    <definedName name="_xlnm.Database">#REF!</definedName>
    <definedName name="Bancos">#REF!</definedName>
    <definedName name="BARRA_DO_CORDA">#REF!</definedName>
    <definedName name="barre">#REF!</definedName>
    <definedName name="bb">#REF!</definedName>
    <definedName name="bbb">#REF!</definedName>
    <definedName name="bbcla">#REF!</definedName>
    <definedName name="BDI">#REF!</definedName>
    <definedName name="BDI_1">[13]RESUMO!#REF!</definedName>
    <definedName name="BDI_EQUIPAMENTOS">[14]BD!$B$3</definedName>
    <definedName name="BDI_REAL">#REF!</definedName>
    <definedName name="BDI_SERVIÇOS">[14]BD!$B$2</definedName>
    <definedName name="BDIc">#REF!</definedName>
    <definedName name="BDIf">#REF!</definedName>
    <definedName name="BDIIVS">#REF!</definedName>
    <definedName name="BI">#REF!</definedName>
    <definedName name="Bloco1">#REF!</definedName>
    <definedName name="Bloco1.2">#REF!</definedName>
    <definedName name="Bloco1.3">#REF!</definedName>
    <definedName name="Bloco10">#REF!</definedName>
    <definedName name="Bloco11">#REF!</definedName>
    <definedName name="Bloco12">#REF!</definedName>
    <definedName name="Bloco13">#REF!</definedName>
    <definedName name="Bloco14">#REF!</definedName>
    <definedName name="Bloco15">#REF!</definedName>
    <definedName name="Bloco16">#REF!</definedName>
    <definedName name="Bloco17">#REF!</definedName>
    <definedName name="Bloco18">#REF!</definedName>
    <definedName name="Bloco19">#REF!</definedName>
    <definedName name="Bloco2">#REF!</definedName>
    <definedName name="Bloco20">#REF!</definedName>
    <definedName name="Bloco203">#REF!</definedName>
    <definedName name="Bloco21">#REF!</definedName>
    <definedName name="Bloco22">#REF!</definedName>
    <definedName name="Bloco23">#REF!</definedName>
    <definedName name="Bloco24">#REF!</definedName>
    <definedName name="Bloco25">#REF!</definedName>
    <definedName name="Bloco3">#REF!</definedName>
    <definedName name="Bloco4">#REF!</definedName>
    <definedName name="Bloco5">#REF!</definedName>
    <definedName name="Bloco6">#REF!</definedName>
    <definedName name="Bloco7">#REF!</definedName>
    <definedName name="Bloco8">#REF!</definedName>
    <definedName name="Bloco9">#REF!</definedName>
    <definedName name="BLOCOS" hidden="1">{#N/A,#N/A,FALSE,"Plan1"}</definedName>
    <definedName name="BM">#REF!</definedName>
    <definedName name="BMM">#REF!</definedName>
    <definedName name="BMMM">#REF!</definedName>
    <definedName name="BN">#REF!</definedName>
    <definedName name="BNN">#REF!</definedName>
    <definedName name="BNNN">#REF!</definedName>
    <definedName name="BO">#REF!</definedName>
    <definedName name="Bomba_putzmeister">#REF!</definedName>
    <definedName name="BR">#REF!</definedName>
    <definedName name="Búfalo">[7]Reforma!#REF!</definedName>
    <definedName name="ca">#REF!</definedName>
    <definedName name="calinsumos">[15]Pontes!#REF!</definedName>
    <definedName name="calpunit">[16]Pontes!#REF!</definedName>
    <definedName name="CAROLINA">#REF!</definedName>
    <definedName name="Carrinho_de_mão">[12]Preços!$C$291</definedName>
    <definedName name="Cat">#REF!</definedName>
    <definedName name="Causas_de_Rescisão">#REF!</definedName>
    <definedName name="CBO">#REF!</definedName>
    <definedName name="CCCCCCCC" hidden="1">{#N/A,#N/A,FALSE,"Plan1"}</definedName>
    <definedName name="CINSMG">[17]Pontes!#REF!</definedName>
    <definedName name="CNPJ">'[18]Cad.Fornecedores'!$A$1:$A$65536</definedName>
    <definedName name="Código">#REF!</definedName>
    <definedName name="CODO">#REF!</definedName>
    <definedName name="CODOR18">'[4]orc ID nº 18'!$A$14:$A$1000</definedName>
    <definedName name="CODOR19">'[4]orc ID nº19'!$A$14:$A$1000</definedName>
    <definedName name="CODOR2">'[4]orc ID nº2 '!$A$14:$A$1000</definedName>
    <definedName name="CODOR3">'[4]orc ID nº3'!$A$14:$A$1001</definedName>
    <definedName name="CODOR4">'[4]orcID nº4'!$A$14:$A$1002</definedName>
    <definedName name="CODOR5">'[4]orcID nº5'!$A$14:$A$1002</definedName>
    <definedName name="CODOR6">'[4]orcID nº6'!$A$14:$A$1002</definedName>
    <definedName name="CODOR7">'[4]orcID nº7'!$A$14:$A$1003</definedName>
    <definedName name="CODOR8">'[4]orc ID nº8'!$A$14:$A$1003</definedName>
    <definedName name="CODOR9">'[4]orc ID nº9'!$A$14:$A$1002</definedName>
    <definedName name="COMP">#REF!</definedName>
    <definedName name="Compactador_de_placa_vibratória">[12]Preços!$C$286</definedName>
    <definedName name="compeqp">#REF!</definedName>
    <definedName name="COMPOSIÇÃO">#REF!</definedName>
    <definedName name="Comprimento_Equivalente">#REF!</definedName>
    <definedName name="Condulete_de_alumínio_diam_20mm">#REF!</definedName>
    <definedName name="Condulete_de_alumínio_diam_25mm">#REF!</definedName>
    <definedName name="Condulete_de_alumínio_diam_32mm">#REF!</definedName>
    <definedName name="CONSTRUÇÕES_E_COMÉRCIO">#REF!</definedName>
    <definedName name="Consumodemateriais" localSheetId="11">Plan1</definedName>
    <definedName name="Consumodemateriais" localSheetId="0">Plan1</definedName>
    <definedName name="Consumodemateriais" localSheetId="1">Plan1</definedName>
    <definedName name="Consumodemateriais" localSheetId="4">Plan1</definedName>
    <definedName name="Consumodemateriais">Plan1</definedName>
    <definedName name="contratada">#REF!</definedName>
    <definedName name="CONTRATO">[19]contrato!$C$4:$H$411</definedName>
    <definedName name="copia">#REF!</definedName>
    <definedName name="Cosanpa" localSheetId="11">Plan1</definedName>
    <definedName name="Cosanpa" localSheetId="4">Plan1</definedName>
    <definedName name="Cosanpa">Plan1</definedName>
    <definedName name="CRECHE">#REF!</definedName>
    <definedName name="crono">#REF!</definedName>
    <definedName name="cronomodificado">'[20]Planilha PROJETISTA'!#REF!</definedName>
    <definedName name="CU">#REF!</definedName>
    <definedName name="Curva_de_ferro_galvanizado_pesado_diam_20mm">#REF!</definedName>
    <definedName name="Curva_de_ferro_galvanizado_pesado_diam_25mm">#REF!</definedName>
    <definedName name="Curva_de_ferro_galvanizado_pesado_diam_32mm">#REF!</definedName>
    <definedName name="CustoReal">#REF!</definedName>
    <definedName name="d" hidden="1">{#N/A,#N/A,FALSE,"Planilha";#N/A,#N/A,FALSE,"Resumo";#N/A,#N/A,FALSE,"Fisico";#N/A,#N/A,FALSE,"Financeiro";#N/A,#N/A,FALSE,"Financeiro"}</definedName>
    <definedName name="dados">#REF!</definedName>
    <definedName name="dados10">#REF!</definedName>
    <definedName name="dados2">#REF!</definedName>
    <definedName name="dados3">#REF!</definedName>
    <definedName name="dados5">#REF!</definedName>
    <definedName name="DADOS6">#REF!</definedName>
    <definedName name="dadosadutora">[21]Drenagem!$D$4:$R$469</definedName>
    <definedName name="dadosesgoto">[21]Drenagem!$D$5:$R$408</definedName>
    <definedName name="Data">#REF!</definedName>
    <definedName name="database">#REF!</definedName>
    <definedName name="DD">#REF!</definedName>
    <definedName name="DDDDDD" localSheetId="11">Plan1</definedName>
    <definedName name="DDDDDD" localSheetId="0">Plan1</definedName>
    <definedName name="DDDDDD" localSheetId="1">Plan1</definedName>
    <definedName name="DDDDDD" localSheetId="4">Plan1</definedName>
    <definedName name="DDDDDD">Plan1</definedName>
    <definedName name="def" hidden="1">#REF!</definedName>
    <definedName name="delta" localSheetId="11">Plan1</definedName>
    <definedName name="delta" localSheetId="4">Plan1</definedName>
    <definedName name="delta">Plan1</definedName>
    <definedName name="deltacastanhal" localSheetId="11">Plan1</definedName>
    <definedName name="deltacastanhal" localSheetId="4">Plan1</definedName>
    <definedName name="deltacastanhal">Plan1</definedName>
    <definedName name="demo">#REF!</definedName>
    <definedName name="dep.lote">#REF!</definedName>
    <definedName name="DESONERACAO" hidden="1">IF(OR(Import.Desoneracao="DESONERADO",Import.Desoneracao="SIM"),"SIM","NÃO")</definedName>
    <definedName name="Df">#REF!</definedName>
    <definedName name="DFGGBB" hidden="1">#REF!</definedName>
    <definedName name="dflt1">'[22]Personalizar demonstrativo'!$F$21</definedName>
    <definedName name="dflt2">'[22]Personalizar demonstrativo'!$G$21</definedName>
    <definedName name="DFSGJSDFGLSDG">[23]PLANILHA!#REF!</definedName>
    <definedName name="DIAMETRO">#REF!</definedName>
    <definedName name="diesel">#REF!</definedName>
    <definedName name="DIST_PV1">#REF!</definedName>
    <definedName name="Drive">#REF!</definedName>
    <definedName name="DS">#REF!</definedName>
    <definedName name="dsafsafasf">'[24]01.01.02'!$N$51</definedName>
    <definedName name="E">#REF!</definedName>
    <definedName name="EDER">#REF!</definedName>
    <definedName name="EE">#REF!</definedName>
    <definedName name="EEEEE">[7]Reforma!#REF!</definedName>
    <definedName name="Eletroduto_de_ferro_galvanizado_pesado_diam_20mm">#REF!</definedName>
    <definedName name="Eletroduto_de_ferro_galvanizado_pesado_diam_25mm">#REF!</definedName>
    <definedName name="Eletroduto_de_ferro_galvanizado_pesado_diam_32mm">#REF!</definedName>
    <definedName name="Encarregado">[12]Preços!$C$277</definedName>
    <definedName name="ENG_PROD">'[25]01.01.02'!$N$51</definedName>
    <definedName name="EQPTO">#REF!</definedName>
    <definedName name="equipamento">#REF!</definedName>
    <definedName name="ER">[7]Reforma!#REF!</definedName>
    <definedName name="errrru" localSheetId="11">Plan1</definedName>
    <definedName name="errrru" localSheetId="4">Plan1</definedName>
    <definedName name="errrru">Plan1</definedName>
    <definedName name="ES">[7]Reforma!#REF!</definedName>
    <definedName name="ESCAV.MEC.CLAM.SHEL.DEP.LAT">#REF!</definedName>
    <definedName name="ESCAV.MEC.RETRO.DEP.LAT">#REF!</definedName>
    <definedName name="Est">'[26]Adm Local '!$K$312</definedName>
    <definedName name="Estado_Civil">#REF!</definedName>
    <definedName name="eu" hidden="1">{#N/A,#N/A,FALSE,"MO (2)"}</definedName>
    <definedName name="ex">#REF!</definedName>
    <definedName name="Excel_BuiltIn__FilterDatabase">#REF!</definedName>
    <definedName name="Excel_BuiltIn__FilterDatabase_10">#REF!</definedName>
    <definedName name="Excel_BuiltIn__FilterDatabase_11">#REF!</definedName>
    <definedName name="Excel_BuiltIn__FilterDatabase_12">#REF!</definedName>
    <definedName name="Excel_BuiltIn__FilterDatabase_14">#REF!</definedName>
    <definedName name="Excel_BuiltIn__FilterDatabase_2">#REF!</definedName>
    <definedName name="Excel_BuiltIn__FilterDatabase_3">#REF!</definedName>
    <definedName name="Excel_BuiltIn__FilterDatabase_4">#REF!</definedName>
    <definedName name="Excel_BuiltIn__FilterDatabase_5">#REF!</definedName>
    <definedName name="Excel_BuiltIn__FilterDatabase_6">#REF!</definedName>
    <definedName name="Excel_BuiltIn__FilterDatabase_7">#REF!</definedName>
    <definedName name="Excel_BuiltIn__FilterDatabase_8">#REF!</definedName>
    <definedName name="Excel_BuiltIn__FilterDatabase_9">#REF!</definedName>
    <definedName name="Excel_BuiltIn_Database">#REF!</definedName>
    <definedName name="Excel_BuiltIn_Database_1">#REF!</definedName>
    <definedName name="Excel_BuiltIn_Database_6">#REF!</definedName>
    <definedName name="Excel_BuiltIn_Print_Area">#REF!</definedName>
    <definedName name="Excel_BuiltIn_Print_Area_0">#REF!</definedName>
    <definedName name="Excel_BuiltIn_Print_Area_1">#REF!</definedName>
    <definedName name="Excel_BuiltIn_Print_Area_1_1">#REF!</definedName>
    <definedName name="Excel_BuiltIn_Print_Area_1_1_1">#REF!</definedName>
    <definedName name="Excel_BuiltIn_Print_Area_1_1_1_1">#REF!</definedName>
    <definedName name="Excel_BuiltIn_Print_Area_1_1_1_2">#REF!</definedName>
    <definedName name="Excel_BuiltIn_Print_Area_16_1">#REF!</definedName>
    <definedName name="Excel_BuiltIn_Print_Area_2">#REF!</definedName>
    <definedName name="Excel_BuiltIn_Print_Area_2_1">#REF!</definedName>
    <definedName name="Excel_BuiltIn_Print_Area_3">#REF!</definedName>
    <definedName name="Excel_BuiltIn_Print_Area_4">#REF!</definedName>
    <definedName name="Excel_BuiltIn_Print_Area_5">"$#REF!.$A$1:$I$104"</definedName>
    <definedName name="Excel_BuiltIn_Print_Area_6">"$#REF!.$A$1:$K$102"</definedName>
    <definedName name="Excel_BuiltIn_Print_Area_6_1">#REF!</definedName>
    <definedName name="Excel_BuiltIn_Print_Area_7">"$#REF!.$A$1:$M$101"</definedName>
    <definedName name="Excel_BuiltIn_Print_Titles">#REF!</definedName>
    <definedName name="Excel_BuiltIn_Print_Titles_0">#REF!</definedName>
    <definedName name="Excel_BuiltIn_Print_Titles_1">#REF!</definedName>
    <definedName name="Excel_BuiltIn_Print_Titles_1_1">#REF!</definedName>
    <definedName name="Excel_BuiltIn_Print_Titles_2">#REF!</definedName>
    <definedName name="Excel_BuiltIn_Print_Titles_3">#REF!</definedName>
    <definedName name="Excel_BuiltIn_Print_Titles_4">#REF!</definedName>
    <definedName name="Excel_BuiltIn_Print_Titles_5">"$#REF!.$A$1:$AMJ$16"</definedName>
    <definedName name="Excel_BuiltIn_Print_Titles_6">"$#REF!.$A$1:$AMJ$16"</definedName>
    <definedName name="Excel_BuiltIn_Print_Titles_6_1">#REF!</definedName>
    <definedName name="Excel_BuiltIn_Print_Titles_7">"$#REF!.$A$1:$AMJ$16"</definedName>
    <definedName name="exe">#REF!</definedName>
    <definedName name="Exist">#REF!</definedName>
    <definedName name="F" hidden="1">#REF!</definedName>
    <definedName name="F_01_120">#REF!</definedName>
    <definedName name="F_01_150">#REF!</definedName>
    <definedName name="F_01_180">#REF!</definedName>
    <definedName name="F_01_210">#REF!</definedName>
    <definedName name="F_01_240">#REF!</definedName>
    <definedName name="F_01_270">#REF!</definedName>
    <definedName name="F_01_30">#REF!</definedName>
    <definedName name="F_01_300">#REF!</definedName>
    <definedName name="F_01_330">#REF!</definedName>
    <definedName name="F_01_360">#REF!</definedName>
    <definedName name="F_01_390">#REF!</definedName>
    <definedName name="F_01_420">#REF!</definedName>
    <definedName name="F_01_450">#REF!</definedName>
    <definedName name="F_01_480">#REF!</definedName>
    <definedName name="F_01_510">#REF!</definedName>
    <definedName name="F_01_540">#REF!</definedName>
    <definedName name="F_01_570">#REF!</definedName>
    <definedName name="F_01_60">#REF!</definedName>
    <definedName name="F_01_600">#REF!</definedName>
    <definedName name="F_01_630">#REF!</definedName>
    <definedName name="F_01_660">#REF!</definedName>
    <definedName name="F_01_690">#REF!</definedName>
    <definedName name="F_01_720">#REF!</definedName>
    <definedName name="F_01_90">#REF!</definedName>
    <definedName name="F_02_120">#REF!</definedName>
    <definedName name="F_02_150">#REF!</definedName>
    <definedName name="F_02_180">#REF!</definedName>
    <definedName name="F_02_210">#REF!</definedName>
    <definedName name="F_02_240">#REF!</definedName>
    <definedName name="F_02_270">#REF!</definedName>
    <definedName name="F_02_30">#REF!</definedName>
    <definedName name="F_02_300">#REF!</definedName>
    <definedName name="F_02_330">#REF!</definedName>
    <definedName name="F_02_360">#REF!</definedName>
    <definedName name="F_02_390">#REF!</definedName>
    <definedName name="F_02_420">#REF!</definedName>
    <definedName name="F_02_450">#REF!</definedName>
    <definedName name="F_02_480">#REF!</definedName>
    <definedName name="F_02_510">#REF!</definedName>
    <definedName name="F_02_540">#REF!</definedName>
    <definedName name="F_02_570">#REF!</definedName>
    <definedName name="F_02_60">#REF!</definedName>
    <definedName name="F_02_600">#REF!</definedName>
    <definedName name="F_02_630">#REF!</definedName>
    <definedName name="F_02_660">#REF!</definedName>
    <definedName name="F_02_690">#REF!</definedName>
    <definedName name="F_02_720">#REF!</definedName>
    <definedName name="F_02_90">#REF!</definedName>
    <definedName name="F_03_120">#REF!</definedName>
    <definedName name="F_03_150">#REF!</definedName>
    <definedName name="F_03_180">#REF!</definedName>
    <definedName name="F_03_210">#REF!</definedName>
    <definedName name="F_03_240">#REF!</definedName>
    <definedName name="F_03_270">#REF!</definedName>
    <definedName name="F_03_30">#REF!</definedName>
    <definedName name="F_03_300">#REF!</definedName>
    <definedName name="F_03_330">#REF!</definedName>
    <definedName name="F_03_360">#REF!</definedName>
    <definedName name="F_03_390">#REF!</definedName>
    <definedName name="F_03_420">#REF!</definedName>
    <definedName name="F_03_450">#REF!</definedName>
    <definedName name="F_03_480">#REF!</definedName>
    <definedName name="F_03_510">#REF!</definedName>
    <definedName name="F_03_540">#REF!</definedName>
    <definedName name="F_03_570">#REF!</definedName>
    <definedName name="F_03_60">#REF!</definedName>
    <definedName name="F_03_600">#REF!</definedName>
    <definedName name="F_03_630">#REF!</definedName>
    <definedName name="F_03_660">#REF!</definedName>
    <definedName name="F_03_690">#REF!</definedName>
    <definedName name="F_03_720">#REF!</definedName>
    <definedName name="F_03_90">#REF!</definedName>
    <definedName name="F_04_120">#REF!</definedName>
    <definedName name="F_04_150">#REF!</definedName>
    <definedName name="F_04_180">#REF!</definedName>
    <definedName name="F_04_210">#REF!</definedName>
    <definedName name="F_04_240">#REF!</definedName>
    <definedName name="F_04_270">#REF!</definedName>
    <definedName name="F_04_30">#REF!</definedName>
    <definedName name="F_04_300">#REF!</definedName>
    <definedName name="F_04_330">#REF!</definedName>
    <definedName name="F_04_360">#REF!</definedName>
    <definedName name="F_04_390">#REF!</definedName>
    <definedName name="F_04_420">#REF!</definedName>
    <definedName name="F_04_450">#REF!</definedName>
    <definedName name="F_04_480">#REF!</definedName>
    <definedName name="F_04_510">#REF!</definedName>
    <definedName name="F_04_540">#REF!</definedName>
    <definedName name="F_04_570">#REF!</definedName>
    <definedName name="F_04_60">#REF!</definedName>
    <definedName name="F_04_600">#REF!</definedName>
    <definedName name="F_04_630">#REF!</definedName>
    <definedName name="F_04_660">#REF!</definedName>
    <definedName name="F_04_690">#REF!</definedName>
    <definedName name="F_04_720">#REF!</definedName>
    <definedName name="F_04_90">#REF!</definedName>
    <definedName name="F_05_120">#REF!</definedName>
    <definedName name="F_05_150">#REF!</definedName>
    <definedName name="F_05_180">#REF!</definedName>
    <definedName name="F_05_210">#REF!</definedName>
    <definedName name="F_05_240">#REF!</definedName>
    <definedName name="F_05_270">#REF!</definedName>
    <definedName name="F_05_30">#REF!</definedName>
    <definedName name="F_05_300">#REF!</definedName>
    <definedName name="F_05_330">#REF!</definedName>
    <definedName name="F_05_360">#REF!</definedName>
    <definedName name="F_05_390">#REF!</definedName>
    <definedName name="F_05_420">#REF!</definedName>
    <definedName name="F_05_450">#REF!</definedName>
    <definedName name="F_05_480">#REF!</definedName>
    <definedName name="F_05_510">#REF!</definedName>
    <definedName name="F_05_540">#REF!</definedName>
    <definedName name="F_05_570">#REF!</definedName>
    <definedName name="F_05_60">#REF!</definedName>
    <definedName name="F_05_600">#REF!</definedName>
    <definedName name="F_05_630">#REF!</definedName>
    <definedName name="F_05_660">#REF!</definedName>
    <definedName name="F_05_690">#REF!</definedName>
    <definedName name="F_05_720">#REF!</definedName>
    <definedName name="F_05_90">#REF!</definedName>
    <definedName name="F_06_120">#REF!</definedName>
    <definedName name="F_06_150">#REF!</definedName>
    <definedName name="F_06_180">#REF!</definedName>
    <definedName name="F_06_210">#REF!</definedName>
    <definedName name="F_06_240">#REF!</definedName>
    <definedName name="F_06_270">#REF!</definedName>
    <definedName name="F_06_30">#REF!</definedName>
    <definedName name="F_06_300">#REF!</definedName>
    <definedName name="F_06_330">#REF!</definedName>
    <definedName name="F_06_360">#REF!</definedName>
    <definedName name="F_06_390">#REF!</definedName>
    <definedName name="F_06_420">#REF!</definedName>
    <definedName name="F_06_450">#REF!</definedName>
    <definedName name="F_06_480">#REF!</definedName>
    <definedName name="F_06_510">#REF!</definedName>
    <definedName name="F_06_540">#REF!</definedName>
    <definedName name="F_06_570">#REF!</definedName>
    <definedName name="F_06_60">#REF!</definedName>
    <definedName name="F_06_600">#REF!</definedName>
    <definedName name="F_06_630">#REF!</definedName>
    <definedName name="F_06_660">#REF!</definedName>
    <definedName name="F_06_690">#REF!</definedName>
    <definedName name="F_06_720">#REF!</definedName>
    <definedName name="F_06_90">#REF!</definedName>
    <definedName name="F_07_120">#REF!</definedName>
    <definedName name="F_07_150">#REF!</definedName>
    <definedName name="F_07_180">#REF!</definedName>
    <definedName name="F_07_210">#REF!</definedName>
    <definedName name="F_07_240">#REF!</definedName>
    <definedName name="F_07_270">#REF!</definedName>
    <definedName name="F_07_30">#REF!</definedName>
    <definedName name="F_07_300">#REF!</definedName>
    <definedName name="F_07_330">#REF!</definedName>
    <definedName name="F_07_360">#REF!</definedName>
    <definedName name="F_07_390">#REF!</definedName>
    <definedName name="F_07_420">#REF!</definedName>
    <definedName name="F_07_450">#REF!</definedName>
    <definedName name="F_07_480">#REF!</definedName>
    <definedName name="F_07_510">#REF!</definedName>
    <definedName name="F_07_540">#REF!</definedName>
    <definedName name="F_07_570">#REF!</definedName>
    <definedName name="F_07_60">#REF!</definedName>
    <definedName name="F_07_600">#REF!</definedName>
    <definedName name="F_07_630">#REF!</definedName>
    <definedName name="F_07_660">#REF!</definedName>
    <definedName name="F_07_690">#REF!</definedName>
    <definedName name="F_07_720">#REF!</definedName>
    <definedName name="F_07_90">#REF!</definedName>
    <definedName name="F_08_120">#REF!</definedName>
    <definedName name="F_08_150">#REF!</definedName>
    <definedName name="F_08_180">#REF!</definedName>
    <definedName name="F_08_210">#REF!</definedName>
    <definedName name="F_08_240">#REF!</definedName>
    <definedName name="F_08_270">#REF!</definedName>
    <definedName name="F_08_30">#REF!</definedName>
    <definedName name="F_08_300">#REF!</definedName>
    <definedName name="F_08_330">#REF!</definedName>
    <definedName name="F_08_360">#REF!</definedName>
    <definedName name="F_08_390">#REF!</definedName>
    <definedName name="F_08_420">#REF!</definedName>
    <definedName name="F_08_450">#REF!</definedName>
    <definedName name="F_08_480">#REF!</definedName>
    <definedName name="F_08_510">#REF!</definedName>
    <definedName name="F_08_540">#REF!</definedName>
    <definedName name="F_08_570">#REF!</definedName>
    <definedName name="F_08_60">#REF!</definedName>
    <definedName name="F_08_600">#REF!</definedName>
    <definedName name="F_08_630">#REF!</definedName>
    <definedName name="F_08_660">#REF!</definedName>
    <definedName name="F_08_690">#REF!</definedName>
    <definedName name="F_08_720">#REF!</definedName>
    <definedName name="F_08_90">#REF!</definedName>
    <definedName name="F_09_120">#REF!</definedName>
    <definedName name="F_09_150">#REF!</definedName>
    <definedName name="F_09_180">#REF!</definedName>
    <definedName name="F_09_210">#REF!</definedName>
    <definedName name="F_09_240">#REF!</definedName>
    <definedName name="F_09_270">#REF!</definedName>
    <definedName name="F_09_30">#REF!</definedName>
    <definedName name="F_09_300">#REF!</definedName>
    <definedName name="F_09_330">#REF!</definedName>
    <definedName name="F_09_360">#REF!</definedName>
    <definedName name="F_09_390">#REF!</definedName>
    <definedName name="F_09_420">#REF!</definedName>
    <definedName name="F_09_450">#REF!</definedName>
    <definedName name="F_09_480">#REF!</definedName>
    <definedName name="F_09_510">#REF!</definedName>
    <definedName name="F_09_540">#REF!</definedName>
    <definedName name="F_09_570">#REF!</definedName>
    <definedName name="F_09_60">#REF!</definedName>
    <definedName name="F_09_600">#REF!</definedName>
    <definedName name="F_09_630">#REF!</definedName>
    <definedName name="F_09_660">#REF!</definedName>
    <definedName name="F_09_690">#REF!</definedName>
    <definedName name="F_09_720">#REF!</definedName>
    <definedName name="F_09_90">#REF!</definedName>
    <definedName name="F_10_120">#REF!</definedName>
    <definedName name="F_10_150">#REF!</definedName>
    <definedName name="F_10_180">#REF!</definedName>
    <definedName name="F_10_210">#REF!</definedName>
    <definedName name="F_10_240">#REF!</definedName>
    <definedName name="F_10_270">#REF!</definedName>
    <definedName name="F_10_30">#REF!</definedName>
    <definedName name="F_10_300">#REF!</definedName>
    <definedName name="F_10_330">#REF!</definedName>
    <definedName name="F_10_360">#REF!</definedName>
    <definedName name="F_10_390">#REF!</definedName>
    <definedName name="F_10_420">#REF!</definedName>
    <definedName name="F_10_450">#REF!</definedName>
    <definedName name="F_10_480">#REF!</definedName>
    <definedName name="F_10_510">#REF!</definedName>
    <definedName name="F_10_540">#REF!</definedName>
    <definedName name="F_10_570">#REF!</definedName>
    <definedName name="F_10_60">#REF!</definedName>
    <definedName name="F_10_600">#REF!</definedName>
    <definedName name="F_10_630">#REF!</definedName>
    <definedName name="F_10_660">#REF!</definedName>
    <definedName name="F_10_690">#REF!</definedName>
    <definedName name="F_10_720">#REF!</definedName>
    <definedName name="F_10_90">#REF!</definedName>
    <definedName name="F_11_120">#REF!</definedName>
    <definedName name="F_11_150">#REF!</definedName>
    <definedName name="F_11_180">#REF!</definedName>
    <definedName name="F_11_210">#REF!</definedName>
    <definedName name="F_11_240">#REF!</definedName>
    <definedName name="F_11_270">#REF!</definedName>
    <definedName name="F_11_30">#REF!</definedName>
    <definedName name="F_11_300">#REF!</definedName>
    <definedName name="F_11_330">#REF!</definedName>
    <definedName name="F_11_360">#REF!</definedName>
    <definedName name="F_11_390">#REF!</definedName>
    <definedName name="F_11_420">#REF!</definedName>
    <definedName name="F_11_450">#REF!</definedName>
    <definedName name="F_11_480">#REF!</definedName>
    <definedName name="F_11_510">#REF!</definedName>
    <definedName name="F_11_540">#REF!</definedName>
    <definedName name="F_11_570">#REF!</definedName>
    <definedName name="F_11_60">#REF!</definedName>
    <definedName name="F_11_600">#REF!</definedName>
    <definedName name="F_11_630">#REF!</definedName>
    <definedName name="F_11_660">#REF!</definedName>
    <definedName name="F_11_690">#REF!</definedName>
    <definedName name="F_11_720">#REF!</definedName>
    <definedName name="F_11_90">#REF!</definedName>
    <definedName name="F_12_120">#REF!</definedName>
    <definedName name="F_12_150">#REF!</definedName>
    <definedName name="F_12_180">#REF!</definedName>
    <definedName name="F_12_210">#REF!</definedName>
    <definedName name="F_12_240">#REF!</definedName>
    <definedName name="F_12_270">#REF!</definedName>
    <definedName name="F_12_30">#REF!</definedName>
    <definedName name="F_12_300">#REF!</definedName>
    <definedName name="F_12_330">#REF!</definedName>
    <definedName name="F_12_360">#REF!</definedName>
    <definedName name="F_12_390">#REF!</definedName>
    <definedName name="F_12_420">#REF!</definedName>
    <definedName name="F_12_450">#REF!</definedName>
    <definedName name="F_12_480">#REF!</definedName>
    <definedName name="F_12_510">#REF!</definedName>
    <definedName name="F_12_540">#REF!</definedName>
    <definedName name="F_12_570">#REF!</definedName>
    <definedName name="F_12_60">#REF!</definedName>
    <definedName name="F_12_600">#REF!</definedName>
    <definedName name="F_12_630">#REF!</definedName>
    <definedName name="F_12_660">#REF!</definedName>
    <definedName name="F_12_690">#REF!</definedName>
    <definedName name="F_12_720">#REF!</definedName>
    <definedName name="F_12_90">#REF!</definedName>
    <definedName name="F_13_120">#REF!</definedName>
    <definedName name="F_13_150">#REF!</definedName>
    <definedName name="F_13_180">#REF!</definedName>
    <definedName name="F_13_210">#REF!</definedName>
    <definedName name="F_13_240">#REF!</definedName>
    <definedName name="F_13_270">#REF!</definedName>
    <definedName name="F_13_30">#REF!</definedName>
    <definedName name="F_13_300">#REF!</definedName>
    <definedName name="F_13_330">#REF!</definedName>
    <definedName name="F_13_360">#REF!</definedName>
    <definedName name="F_13_390">#REF!</definedName>
    <definedName name="F_13_420">#REF!</definedName>
    <definedName name="F_13_450">#REF!</definedName>
    <definedName name="F_13_480">#REF!</definedName>
    <definedName name="F_13_510">#REF!</definedName>
    <definedName name="F_13_540">#REF!</definedName>
    <definedName name="F_13_570">#REF!</definedName>
    <definedName name="F_13_60">#REF!</definedName>
    <definedName name="F_13_600">#REF!</definedName>
    <definedName name="F_13_630">#REF!</definedName>
    <definedName name="F_13_660">#REF!</definedName>
    <definedName name="F_13_690">#REF!</definedName>
    <definedName name="F_13_720">#REF!</definedName>
    <definedName name="F_13_90">#REF!</definedName>
    <definedName name="F_14_120">#REF!</definedName>
    <definedName name="F_14_150">#REF!</definedName>
    <definedName name="F_14_180">#REF!</definedName>
    <definedName name="F_14_210">#REF!</definedName>
    <definedName name="F_14_240">#REF!</definedName>
    <definedName name="F_14_270">#REF!</definedName>
    <definedName name="F_14_30">#REF!</definedName>
    <definedName name="F_14_300">#REF!</definedName>
    <definedName name="F_14_330">#REF!</definedName>
    <definedName name="F_14_360">#REF!</definedName>
    <definedName name="F_14_390">#REF!</definedName>
    <definedName name="F_14_420">#REF!</definedName>
    <definedName name="F_14_450">#REF!</definedName>
    <definedName name="F_14_480">#REF!</definedName>
    <definedName name="F_14_510">#REF!</definedName>
    <definedName name="F_14_540">#REF!</definedName>
    <definedName name="F_14_570">#REF!</definedName>
    <definedName name="F_14_60">#REF!</definedName>
    <definedName name="F_14_600">#REF!</definedName>
    <definedName name="F_14_630">#REF!</definedName>
    <definedName name="F_14_660">#REF!</definedName>
    <definedName name="F_14_690">#REF!</definedName>
    <definedName name="F_14_720">#REF!</definedName>
    <definedName name="F_14_90">#REF!</definedName>
    <definedName name="F_15_120">#REF!</definedName>
    <definedName name="F_15_150">#REF!</definedName>
    <definedName name="F_15_180">#REF!</definedName>
    <definedName name="F_15_210">#REF!</definedName>
    <definedName name="F_15_240">#REF!</definedName>
    <definedName name="F_15_270">#REF!</definedName>
    <definedName name="F_15_30">#REF!</definedName>
    <definedName name="F_15_300">#REF!</definedName>
    <definedName name="F_15_330">#REF!</definedName>
    <definedName name="F_15_360">#REF!</definedName>
    <definedName name="F_15_390">#REF!</definedName>
    <definedName name="F_15_420">#REF!</definedName>
    <definedName name="F_15_450">#REF!</definedName>
    <definedName name="F_15_480">#REF!</definedName>
    <definedName name="F_15_510">#REF!</definedName>
    <definedName name="F_15_540">#REF!</definedName>
    <definedName name="F_15_570">#REF!</definedName>
    <definedName name="F_15_60">#REF!</definedName>
    <definedName name="F_15_600">#REF!</definedName>
    <definedName name="F_15_630">#REF!</definedName>
    <definedName name="F_15_660">#REF!</definedName>
    <definedName name="F_15_690">#REF!</definedName>
    <definedName name="F_15_720">#REF!</definedName>
    <definedName name="F_15_90">#REF!</definedName>
    <definedName name="F_16_120">#REF!</definedName>
    <definedName name="F_16_150">#REF!</definedName>
    <definedName name="F_16_180">#REF!</definedName>
    <definedName name="F_16_210">#REF!</definedName>
    <definedName name="F_16_240">#REF!</definedName>
    <definedName name="F_16_270">#REF!</definedName>
    <definedName name="F_16_30">#REF!</definedName>
    <definedName name="F_16_300">#REF!</definedName>
    <definedName name="F_16_330">#REF!</definedName>
    <definedName name="F_16_360">#REF!</definedName>
    <definedName name="F_16_390">#REF!</definedName>
    <definedName name="F_16_420">#REF!</definedName>
    <definedName name="F_16_450">#REF!</definedName>
    <definedName name="F_16_480">#REF!</definedName>
    <definedName name="F_16_510">#REF!</definedName>
    <definedName name="F_16_540">#REF!</definedName>
    <definedName name="F_16_570">#REF!</definedName>
    <definedName name="F_16_60">#REF!</definedName>
    <definedName name="F_16_600">#REF!</definedName>
    <definedName name="F_16_630">#REF!</definedName>
    <definedName name="F_16_660">#REF!</definedName>
    <definedName name="F_16_690">#REF!</definedName>
    <definedName name="F_16_720">#REF!</definedName>
    <definedName name="F_16_90">#REF!</definedName>
    <definedName name="F_17_120">#REF!</definedName>
    <definedName name="F_17_150">#REF!</definedName>
    <definedName name="F_17_180">#REF!</definedName>
    <definedName name="F_17_210">#REF!</definedName>
    <definedName name="F_17_240">#REF!</definedName>
    <definedName name="F_17_270">#REF!</definedName>
    <definedName name="F_17_30">#REF!</definedName>
    <definedName name="F_17_300">#REF!</definedName>
    <definedName name="F_17_330">#REF!</definedName>
    <definedName name="F_17_360">#REF!</definedName>
    <definedName name="F_17_390">#REF!</definedName>
    <definedName name="F_17_420">#REF!</definedName>
    <definedName name="F_17_450">#REF!</definedName>
    <definedName name="F_17_480">#REF!</definedName>
    <definedName name="F_17_510">#REF!</definedName>
    <definedName name="F_17_540">#REF!</definedName>
    <definedName name="F_17_570">#REF!</definedName>
    <definedName name="F_17_60">#REF!</definedName>
    <definedName name="F_17_600">#REF!</definedName>
    <definedName name="F_17_630">#REF!</definedName>
    <definedName name="F_17_660">#REF!</definedName>
    <definedName name="F_17_690">#REF!</definedName>
    <definedName name="F_17_720">#REF!</definedName>
    <definedName name="F_17_90">#REF!</definedName>
    <definedName name="F_18_120">#REF!</definedName>
    <definedName name="F_18_150">#REF!</definedName>
    <definedName name="F_18_180">#REF!</definedName>
    <definedName name="F_18_210">#REF!</definedName>
    <definedName name="F_18_240">#REF!</definedName>
    <definedName name="F_18_270">#REF!</definedName>
    <definedName name="F_18_30">#REF!</definedName>
    <definedName name="F_18_300">#REF!</definedName>
    <definedName name="F_18_330">#REF!</definedName>
    <definedName name="F_18_360">#REF!</definedName>
    <definedName name="F_18_390">#REF!</definedName>
    <definedName name="F_18_420">#REF!</definedName>
    <definedName name="F_18_450">#REF!</definedName>
    <definedName name="F_18_480">#REF!</definedName>
    <definedName name="F_18_510">#REF!</definedName>
    <definedName name="F_18_540">#REF!</definedName>
    <definedName name="F_18_570">#REF!</definedName>
    <definedName name="F_18_60">#REF!</definedName>
    <definedName name="F_18_600">#REF!</definedName>
    <definedName name="F_18_630">#REF!</definedName>
    <definedName name="F_18_660">#REF!</definedName>
    <definedName name="F_18_690">#REF!</definedName>
    <definedName name="F_18_720">#REF!</definedName>
    <definedName name="F_18_90">#REF!</definedName>
    <definedName name="F_19_120">#REF!</definedName>
    <definedName name="F_19_150">#REF!</definedName>
    <definedName name="F_19_180">#REF!</definedName>
    <definedName name="F_19_210">#REF!</definedName>
    <definedName name="F_19_240">#REF!</definedName>
    <definedName name="F_19_270">#REF!</definedName>
    <definedName name="F_19_30">#REF!</definedName>
    <definedName name="F_19_300">#REF!</definedName>
    <definedName name="F_19_330">#REF!</definedName>
    <definedName name="F_19_360">#REF!</definedName>
    <definedName name="F_19_390">#REF!</definedName>
    <definedName name="F_19_420">#REF!</definedName>
    <definedName name="F_19_450">#REF!</definedName>
    <definedName name="F_19_480">#REF!</definedName>
    <definedName name="F_19_510">#REF!</definedName>
    <definedName name="F_19_540">#REF!</definedName>
    <definedName name="F_19_570">#REF!</definedName>
    <definedName name="F_19_60">#REF!</definedName>
    <definedName name="F_19_600">#REF!</definedName>
    <definedName name="F_19_630">#REF!</definedName>
    <definedName name="F_19_660">#REF!</definedName>
    <definedName name="F_19_690">#REF!</definedName>
    <definedName name="F_19_720">#REF!</definedName>
    <definedName name="F_19_90">#REF!</definedName>
    <definedName name="F_20_120">#REF!</definedName>
    <definedName name="F_20_150">#REF!</definedName>
    <definedName name="F_20_180">#REF!</definedName>
    <definedName name="F_20_210">#REF!</definedName>
    <definedName name="F_20_240">#REF!</definedName>
    <definedName name="F_20_270">#REF!</definedName>
    <definedName name="F_20_30">#REF!</definedName>
    <definedName name="F_20_300">#REF!</definedName>
    <definedName name="F_20_330">#REF!</definedName>
    <definedName name="F_20_360">#REF!</definedName>
    <definedName name="F_20_390">#REF!</definedName>
    <definedName name="F_20_420">#REF!</definedName>
    <definedName name="F_20_450">#REF!</definedName>
    <definedName name="F_20_480">#REF!</definedName>
    <definedName name="F_20_510">#REF!</definedName>
    <definedName name="F_20_540">#REF!</definedName>
    <definedName name="F_20_570">#REF!</definedName>
    <definedName name="F_20_60">#REF!</definedName>
    <definedName name="F_20_600">#REF!</definedName>
    <definedName name="F_20_630">#REF!</definedName>
    <definedName name="F_20_660">#REF!</definedName>
    <definedName name="F_20_690">#REF!</definedName>
    <definedName name="F_20_720">#REF!</definedName>
    <definedName name="F_20_90">#REF!</definedName>
    <definedName name="FATOR_1">[13]RESUMO!#REF!</definedName>
    <definedName name="FATOR1">[23]PLANILHA!#REF!</definedName>
    <definedName name="FATOR2">[23]PLANILHA!#REF!</definedName>
    <definedName name="FATOR3">[23]PLANILHA!#REF!</definedName>
    <definedName name="FATOR4">[23]PLANILHA!#REF!</definedName>
    <definedName name="FATOR5">[27]PLANILHA!#REF!</definedName>
    <definedName name="FatSabadoOut">'[28]TrafContExpan-NoPrint'!$O$5</definedName>
    <definedName name="FatSextaOut">'[28]TrafContExpan-NoPrint'!$O$4</definedName>
    <definedName name="Fd">#REF!</definedName>
    <definedName name="fe" localSheetId="11">Plan1</definedName>
    <definedName name="fe" localSheetId="0">Plan1</definedName>
    <definedName name="fe" localSheetId="1">Plan1</definedName>
    <definedName name="fe" localSheetId="4">Plan1</definedName>
    <definedName name="fe">Plan1</definedName>
    <definedName name="fer">[29]comp1!#REF!</definedName>
    <definedName name="FF">#REF!</definedName>
    <definedName name="FFF" hidden="1">#REF!</definedName>
    <definedName name="FFFFFFFFFF" hidden="1">#REF!</definedName>
    <definedName name="FOOR" hidden="1">{#N/A,#N/A,FALSE,"Plan1"}</definedName>
    <definedName name="Formula">#REF!</definedName>
    <definedName name="Formula_1">#REF!</definedName>
    <definedName name="Formula_10">#REF!</definedName>
    <definedName name="Formula_2">#REF!</definedName>
    <definedName name="Formula_3">#REF!</definedName>
    <definedName name="Formula_4">#REF!</definedName>
    <definedName name="Formula_5">#REF!</definedName>
    <definedName name="Formula_5_1">#REF!</definedName>
    <definedName name="Formula_6">#REF!</definedName>
    <definedName name="FORMULÁRIO" hidden="1">{#N/A,#N/A,FALSE,"Plan1"}</definedName>
    <definedName name="FORRO" hidden="1">{#N/A,#N/A,FALSE,"Plan1"}</definedName>
    <definedName name="Frete">#REF!</definedName>
    <definedName name="FRR" hidden="1">{#N/A,#N/A,FALSE,"Plan1"}</definedName>
    <definedName name="FS">#REF!</definedName>
    <definedName name="fuel">#REF!</definedName>
    <definedName name="FUNDAÇÃO">'[1]Bm 8'!#REF!</definedName>
    <definedName name="FUNDAÇÃO2">[30]RESUMO!#REF!</definedName>
    <definedName name="FUNDAÇÃOREL">'[1]Bm 8'!#REF!</definedName>
    <definedName name="G_01_1">[13]RESUMO!#REF!</definedName>
    <definedName name="G_02_1">[13]RESUMO!#REF!</definedName>
    <definedName name="G_03_1">[13]RESUMO!#REF!</definedName>
    <definedName name="G_04_1">[13]RESUMO!#REF!</definedName>
    <definedName name="G_05_1">[13]RESUMO!#REF!</definedName>
    <definedName name="G_06_1">[13]RESUMO!#REF!</definedName>
    <definedName name="G_07_1">[13]RESUMO!#REF!</definedName>
    <definedName name="G_08_1">[13]RESUMO!#REF!</definedName>
    <definedName name="G_09_1">[13]RESUMO!#REF!</definedName>
    <definedName name="G_10_1">[13]RESUMO!#REF!</definedName>
    <definedName name="G_11_1">[13]RESUMO!#REF!</definedName>
    <definedName name="G_12_1">[13]RESUMO!#REF!</definedName>
    <definedName name="G_13_1">[13]RESUMO!#REF!</definedName>
    <definedName name="G_14_1">[13]RESUMO!#REF!</definedName>
    <definedName name="G_15_1">[13]RESUMO!#REF!</definedName>
    <definedName name="G_16_1">[13]RESUMO!#REF!</definedName>
    <definedName name="G_17_1">[13]RESUMO!#REF!</definedName>
    <definedName name="G_18_1">[13]RESUMO!#REF!</definedName>
    <definedName name="G_19_1">[13]RESUMO!#REF!</definedName>
    <definedName name="G_20_1">[13]RESUMO!#REF!</definedName>
    <definedName name="GABARITO">#REF!</definedName>
    <definedName name="gas">#REF!</definedName>
    <definedName name="gen">#REF!</definedName>
    <definedName name="GER">[2]Reforma!#REF!</definedName>
    <definedName name="GER_PROJETO">'[25]01.01.01'!$N$51</definedName>
    <definedName name="GERAL">#REF!</definedName>
    <definedName name="gerenciamento">#REF!</definedName>
    <definedName name="GGGG">#REF!</definedName>
    <definedName name="gh">#REF!</definedName>
    <definedName name="GRAMA" hidden="1">{#N/A,#N/A,FALSE,"Plan1"}</definedName>
    <definedName name="Grau_de_Instrução">#REF!</definedName>
    <definedName name="Grau_de_Parentesco">#REF!</definedName>
    <definedName name="gvggg">'[3]Bm 8'!#REF!</definedName>
    <definedName name="hgt" localSheetId="11">Plan1</definedName>
    <definedName name="hgt" localSheetId="4">Plan1</definedName>
    <definedName name="hgt">Plan1</definedName>
    <definedName name="hhhh">#REF!</definedName>
    <definedName name="hora">#REF!</definedName>
    <definedName name="HSJDDOW">#REF!</definedName>
    <definedName name="I" hidden="1">[31]Poço!#REF!</definedName>
    <definedName name="Im">#REF!</definedName>
    <definedName name="Import.Desoneracao" hidden="1">OFFSET([32]DADOS!$G$18,0,-1)</definedName>
    <definedName name="Impostos">#REF!</definedName>
    <definedName name="inss">#REF!</definedName>
    <definedName name="insumos">#REF!</definedName>
    <definedName name="Io">#REF!</definedName>
    <definedName name="ISS">#REF!</definedName>
    <definedName name="IT">#REF!</definedName>
    <definedName name="ITAPECURU">#REF!</definedName>
    <definedName name="ITEM">#REF!</definedName>
    <definedName name="item1.1">#REF!</definedName>
    <definedName name="item1.2">#REF!</definedName>
    <definedName name="item1.3">#REF!</definedName>
    <definedName name="item1.4">#REF!</definedName>
    <definedName name="item1.5">#REF!</definedName>
    <definedName name="item1.6">#REF!</definedName>
    <definedName name="item10.1">#REF!</definedName>
    <definedName name="item10.10">#REF!</definedName>
    <definedName name="item10.11">#REF!</definedName>
    <definedName name="item10.12">#REF!</definedName>
    <definedName name="item10.13">#REF!</definedName>
    <definedName name="item10.14">#REF!</definedName>
    <definedName name="item10.15">#REF!</definedName>
    <definedName name="item10.16">#REF!</definedName>
    <definedName name="item10.17">#REF!</definedName>
    <definedName name="item10.18">#REF!</definedName>
    <definedName name="item10.19">#REF!</definedName>
    <definedName name="item10.2">#REF!</definedName>
    <definedName name="item10.3">#REF!</definedName>
    <definedName name="item10.4">#REF!</definedName>
    <definedName name="item10.5">#REF!</definedName>
    <definedName name="item10.6">#REF!</definedName>
    <definedName name="item10.7">#REF!</definedName>
    <definedName name="item10.8">#REF!</definedName>
    <definedName name="item10.9">#REF!</definedName>
    <definedName name="item11.1">#REF!</definedName>
    <definedName name="item11.10">#REF!</definedName>
    <definedName name="item11.11">#REF!</definedName>
    <definedName name="item11.12">#REF!</definedName>
    <definedName name="item11.13">#REF!</definedName>
    <definedName name="item11.14">#REF!</definedName>
    <definedName name="item11.15">#REF!</definedName>
    <definedName name="item11.16">#REF!</definedName>
    <definedName name="item11.17">#REF!</definedName>
    <definedName name="item11.18">#REF!</definedName>
    <definedName name="item11.19">#REF!</definedName>
    <definedName name="item11.2">#REF!</definedName>
    <definedName name="item11.20">#REF!</definedName>
    <definedName name="item11.21">#REF!</definedName>
    <definedName name="item11.22">#REF!</definedName>
    <definedName name="item11.23">#REF!</definedName>
    <definedName name="item11.24">#REF!</definedName>
    <definedName name="item11.25">#REF!</definedName>
    <definedName name="item11.26">#REF!</definedName>
    <definedName name="item11.27">#REF!</definedName>
    <definedName name="item11.28">#REF!</definedName>
    <definedName name="item11.3">#REF!</definedName>
    <definedName name="item11.4">#REF!</definedName>
    <definedName name="item11.5">#REF!</definedName>
    <definedName name="item11.6">#REF!</definedName>
    <definedName name="item11.7">#REF!</definedName>
    <definedName name="item11.8">#REF!</definedName>
    <definedName name="item11.9">#REF!</definedName>
    <definedName name="item12.0">#REF!</definedName>
    <definedName name="item12.1">#REF!</definedName>
    <definedName name="item12.10">#REF!</definedName>
    <definedName name="item12.11">#REF!</definedName>
    <definedName name="item12.12">#REF!</definedName>
    <definedName name="item12.13">#REF!</definedName>
    <definedName name="item12.14">#REF!</definedName>
    <definedName name="item12.15">#REF!</definedName>
    <definedName name="item12.16">#REF!</definedName>
    <definedName name="item12.17">#REF!</definedName>
    <definedName name="item12.18">#REF!</definedName>
    <definedName name="item12.19">#REF!</definedName>
    <definedName name="item12.2">#REF!</definedName>
    <definedName name="item12.20">#REF!</definedName>
    <definedName name="item12.21">#REF!</definedName>
    <definedName name="item12.22">#REF!</definedName>
    <definedName name="item12.23">#REF!</definedName>
    <definedName name="item12.24">#REF!</definedName>
    <definedName name="item12.25">#REF!</definedName>
    <definedName name="item12.26">#REF!</definedName>
    <definedName name="item12.27">#REF!</definedName>
    <definedName name="item12.3">#REF!</definedName>
    <definedName name="item12.4">#REF!</definedName>
    <definedName name="item12.5">#REF!</definedName>
    <definedName name="item12.6">#REF!</definedName>
    <definedName name="item12.7">#REF!</definedName>
    <definedName name="item12.8">#REF!</definedName>
    <definedName name="item12.9">#REF!</definedName>
    <definedName name="item13.1">#REF!</definedName>
    <definedName name="item13.10">#REF!</definedName>
    <definedName name="item13.11">#REF!</definedName>
    <definedName name="item13.12">#REF!</definedName>
    <definedName name="item13.13">#REF!</definedName>
    <definedName name="item13.2">#REF!</definedName>
    <definedName name="item13.3">#REF!</definedName>
    <definedName name="item13.4">#REF!</definedName>
    <definedName name="item13.5">#REF!</definedName>
    <definedName name="item13.6">#REF!</definedName>
    <definedName name="item13.7">#REF!</definedName>
    <definedName name="item13.8">#REF!</definedName>
    <definedName name="item13.9">#REF!</definedName>
    <definedName name="item14.1">#REF!</definedName>
    <definedName name="item14.2">#REF!</definedName>
    <definedName name="item14.3">#REF!</definedName>
    <definedName name="item14.4">#REF!</definedName>
    <definedName name="item14.5">#REF!</definedName>
    <definedName name="item14.6">#REF!</definedName>
    <definedName name="item15.1">#REF!</definedName>
    <definedName name="item15.10">#REF!</definedName>
    <definedName name="item15.11">#REF!</definedName>
    <definedName name="item15.12">#REF!</definedName>
    <definedName name="item15.13">#REF!</definedName>
    <definedName name="item15.2">#REF!</definedName>
    <definedName name="item15.3">#REF!</definedName>
    <definedName name="item15.4">#REF!</definedName>
    <definedName name="item15.5">#REF!</definedName>
    <definedName name="item15.6">#REF!</definedName>
    <definedName name="item15.7">#REF!</definedName>
    <definedName name="item15.8">#REF!</definedName>
    <definedName name="item15.9">#REF!</definedName>
    <definedName name="item2.1">#REF!</definedName>
    <definedName name="item2.10">#REF!</definedName>
    <definedName name="item2.11">#REF!</definedName>
    <definedName name="item2.12">#REF!</definedName>
    <definedName name="item2.13">#REF!</definedName>
    <definedName name="item2.14">#REF!</definedName>
    <definedName name="item2.15">#REF!</definedName>
    <definedName name="item2.16">#REF!</definedName>
    <definedName name="item2.17">#REF!</definedName>
    <definedName name="item2.18">#REF!</definedName>
    <definedName name="item2.19">#REF!</definedName>
    <definedName name="item2.2">#REF!</definedName>
    <definedName name="item2.20">#REF!</definedName>
    <definedName name="item2.21">#REF!</definedName>
    <definedName name="item2.22">#REF!</definedName>
    <definedName name="item2.23">#REF!</definedName>
    <definedName name="item2.24">#REF!</definedName>
    <definedName name="item2.25">#REF!</definedName>
    <definedName name="item2.26">#REF!</definedName>
    <definedName name="item2.27">#REF!</definedName>
    <definedName name="item2.3">#REF!</definedName>
    <definedName name="item2.4">#REF!</definedName>
    <definedName name="item2.5">#REF!</definedName>
    <definedName name="item2.6">#REF!</definedName>
    <definedName name="item2.7">#REF!</definedName>
    <definedName name="item2.8">#REF!</definedName>
    <definedName name="item2.9">#REF!</definedName>
    <definedName name="item3.1">#REF!</definedName>
    <definedName name="item3.2">#REF!</definedName>
    <definedName name="item3.3">#REF!</definedName>
    <definedName name="item4.1">#REF!</definedName>
    <definedName name="item4.2">#REF!</definedName>
    <definedName name="item4.3">#REF!</definedName>
    <definedName name="item4.4">#REF!</definedName>
    <definedName name="item4.5">#REF!</definedName>
    <definedName name="item4.6">#REF!</definedName>
    <definedName name="item4.7">#REF!</definedName>
    <definedName name="item5.1">#REF!</definedName>
    <definedName name="item5.2">#REF!</definedName>
    <definedName name="item5.3">#REF!</definedName>
    <definedName name="item5.4">#REF!</definedName>
    <definedName name="item5.5">#REF!</definedName>
    <definedName name="item5.6">#REF!</definedName>
    <definedName name="item5.7">#REF!</definedName>
    <definedName name="item6.1">#REF!</definedName>
    <definedName name="item6.2">#REF!</definedName>
    <definedName name="item6.3">#REF!</definedName>
    <definedName name="item6.4">#REF!</definedName>
    <definedName name="item6.5">#REF!</definedName>
    <definedName name="item7.1">#REF!</definedName>
    <definedName name="item7.10">#REF!</definedName>
    <definedName name="item7.11">#REF!</definedName>
    <definedName name="item7.12">#REF!</definedName>
    <definedName name="item7.13">#REF!</definedName>
    <definedName name="item7.14">#REF!</definedName>
    <definedName name="item7.15">#REF!</definedName>
    <definedName name="item7.16">#REF!</definedName>
    <definedName name="item7.17">#REF!</definedName>
    <definedName name="item7.18">#REF!</definedName>
    <definedName name="item7.19">#REF!</definedName>
    <definedName name="item7.2">#REF!</definedName>
    <definedName name="item7.3">#REF!</definedName>
    <definedName name="item7.4">#REF!</definedName>
    <definedName name="item7.5">#REF!</definedName>
    <definedName name="item7.6">#REF!</definedName>
    <definedName name="item7.7">#REF!</definedName>
    <definedName name="item7.8">#REF!</definedName>
    <definedName name="item7.9">#REF!</definedName>
    <definedName name="item8.1">#REF!</definedName>
    <definedName name="item8.2">#REF!</definedName>
    <definedName name="item8.3">#REF!</definedName>
    <definedName name="item8.4">#REF!</definedName>
    <definedName name="item8.5">#REF!</definedName>
    <definedName name="item8.6">#REF!</definedName>
    <definedName name="item9.1">#REF!</definedName>
    <definedName name="item9.2">#REF!</definedName>
    <definedName name="item9.3">#REF!</definedName>
    <definedName name="item9.4">#REF!</definedName>
    <definedName name="item9.5">#REF!</definedName>
    <definedName name="item9.6">#REF!</definedName>
    <definedName name="item9.7">#REF!</definedName>
    <definedName name="item9.8">#REF!</definedName>
    <definedName name="item9.9">#REF!</definedName>
    <definedName name="itm10.2">#REF!</definedName>
    <definedName name="J" hidden="1">#REF!</definedName>
    <definedName name="JARACATY">#REF!</definedName>
    <definedName name="Jd">#REF!</definedName>
    <definedName name="JESUS">'[33]Refor Out. 2001 - BDI=20% Ajust'!#REF!</definedName>
    <definedName name="Jm">#REF!</definedName>
    <definedName name="JTJ">#REF!</definedName>
    <definedName name="k">#REF!</definedName>
    <definedName name="K1geral">'[34]PLANILHA QUANTITATIVA'!#REF!</definedName>
    <definedName name="KH">#REF!</definedName>
    <definedName name="km">#REF!</definedName>
    <definedName name="KM.406.407">#REF!</definedName>
    <definedName name="kwh">#REF!</definedName>
    <definedName name="LADRILHISTA">[35]INSUMOS!#REF!</definedName>
    <definedName name="LAGO_DA_PEDRA">#REF!</definedName>
    <definedName name="limpa_totunit">'[36]Total e unitário'!$F$9:$F$12,'[36]Total e unitário'!$D$10:$D$11,'[36]Total e unitário'!$C$10:$C$12,'[36]Total e unitário'!$D$12,'[36]Total e unitário'!$E$10:$E$12,'[36]Total e unitário'!$C$14:$E$16,'[36]Total e unitário'!$F$14:$F$16,'[36]Total e unitário'!$D$19:$D$21,'[36]Total e unitário'!$C$19:$C$21,'[36]Total e unitário'!$E$19:$E$21,'[36]Total e unitário'!$F$19:$F$21,'[36]Total e unitário'!$C$23:$E$25,'[36]Total e unitário'!$F$23:$F$25,'[36]Total e unitário'!$G$7</definedName>
    <definedName name="lista">#REF!</definedName>
    <definedName name="lista.coluna">#REF!</definedName>
    <definedName name="lista.linha">#REF!</definedName>
    <definedName name="lista2">#REF!</definedName>
    <definedName name="lll">#REF!</definedName>
    <definedName name="lllllllllllllllllllllll" localSheetId="11">Plan1</definedName>
    <definedName name="lllllllllllllllllllllll" localSheetId="4">Plan1</definedName>
    <definedName name="lllllllllllllllllllllll">Plan1</definedName>
    <definedName name="Local">#REF!</definedName>
    <definedName name="lourival" localSheetId="11">Plan1</definedName>
    <definedName name="lourival" localSheetId="4">Plan1</definedName>
    <definedName name="lourival">Plan1</definedName>
    <definedName name="lr" localSheetId="11">Plan1</definedName>
    <definedName name="lr" localSheetId="4">Plan1</definedName>
    <definedName name="lr">Plan1</definedName>
    <definedName name="LS">[37]BD!$B$1</definedName>
    <definedName name="Lucro">#REF!</definedName>
    <definedName name="Luva_lisa_de_alumínio_diam_20mm">#REF!</definedName>
    <definedName name="Luva_lisa_de_alumínio_diam_25mm">#REF!</definedName>
    <definedName name="Luva_lisa_de_alumínio_diam_32mm">#REF!</definedName>
    <definedName name="m">#REF!</definedName>
    <definedName name="MAO_DE_OBRA_PARA_COLOCACAO_DE_VIDRO_COM_MASSA">[35]INSUMOS!#REF!</definedName>
    <definedName name="MAR">[7]Reforma!#REF!</definedName>
    <definedName name="MAT">#REF!</definedName>
    <definedName name="material">#REF!</definedName>
    <definedName name="MEMORIA">#REF!</definedName>
    <definedName name="Memóriapiso">[15]Pontes!#REF!</definedName>
    <definedName name="MÊS">#REF!</definedName>
    <definedName name="Meses">"al!$A$26:$G$31;Anual!$I$26:$O$31;Anual!$Q$26:$W$31;Anual!$A$17:$G$22;Anual!$I$17:$O$22;Anual!$Q$17:$W$22;Anual!$Q$8:$W$13;Anual!$I$8:$O$13;Anual!$A$8:$G$13"</definedName>
    <definedName name="MKMKM">'[3]Bm 8'!#REF!</definedName>
    <definedName name="MMM">'[38]Planilha PROJETISTA'!#REF!</definedName>
    <definedName name="MMMM" hidden="1">[39]Poço!#REF!</definedName>
    <definedName name="MMMMMM">[7]Reforma!#REF!</definedName>
    <definedName name="MNBVC">#REF!</definedName>
    <definedName name="MO">#REF!</definedName>
    <definedName name="mobra">[29]comp1!#REF!</definedName>
    <definedName name="MOD_I" hidden="1">[40]Poço!#REF!</definedName>
    <definedName name="N">[41]Orçamento!$AS$4</definedName>
    <definedName name="NC">'[42]Orçamento Proposta 1'!$AO$1</definedName>
    <definedName name="ND">'[43]ENTRADA DE DADOS'!$E$5</definedName>
    <definedName name="NI">[41]Orçamento!$AS$3</definedName>
    <definedName name="nil">#REF!</definedName>
    <definedName name="NN">'[44]ENTRADA DE DADOS'!$C$5</definedName>
    <definedName name="NOME">'[18]Cad.Fornecedores'!$B$1:$B$65536</definedName>
    <definedName name="NOME1">#REF!</definedName>
    <definedName name="NOME1_6">#REF!</definedName>
    <definedName name="NOTA1">#REF!</definedName>
    <definedName name="NOTA10">#REF!</definedName>
    <definedName name="NOTA11">#REF!</definedName>
    <definedName name="NOTA2">#REF!</definedName>
    <definedName name="NOTA3">#REF!</definedName>
    <definedName name="NOTA4">#REF!</definedName>
    <definedName name="NOTA5">#REF!</definedName>
    <definedName name="NOTA6">#REF!</definedName>
    <definedName name="NOTA7">#REF!</definedName>
    <definedName name="NOTA8">#REF!</definedName>
    <definedName name="NOTA9">#REF!</definedName>
    <definedName name="NOVA">#REF!</definedName>
    <definedName name="NPNE">#REF!</definedName>
    <definedName name="nr.ag.lote">#REF!</definedName>
    <definedName name="nr.ag.lote_1">[45]PRINCIPAL!#REF!</definedName>
    <definedName name="OBRA">#REF!</definedName>
    <definedName name="Oficial">[12]Preços!$C$278</definedName>
    <definedName name="OI">[27]PLANILHA!#REF!</definedName>
    <definedName name="ok">#REF!</definedName>
    <definedName name="ol">'[11]Ser-Sac'!$B$4</definedName>
    <definedName name="Orçamento">#REF!</definedName>
    <definedName name="ORÇAMENTO.BancoRef" hidden="1">#REF!</definedName>
    <definedName name="ORÇAMENTO.CustoUnitario" hidden="1">ROUND(#REF!,15-13*#REF!)</definedName>
    <definedName name="ORÇAMENTO.PrecoUnitarioLicitado" hidden="1">#REF!</definedName>
    <definedName name="Orçamento_Básico">#REF!</definedName>
    <definedName name="p">#REF!</definedName>
    <definedName name="Parcial">#REF!</definedName>
    <definedName name="PEDREIRAS">#REF!</definedName>
    <definedName name="pessoal">#REF!</definedName>
    <definedName name="PINHEIRO">#REF!</definedName>
    <definedName name="PL_ABC">#REF!</definedName>
    <definedName name="PL_DNER_BARREIRO">#REF!</definedName>
    <definedName name="PL_PB_BARREIRO">#REF!</definedName>
    <definedName name="planejado">[46]Planejado!$C$40</definedName>
    <definedName name="planilha">#REF!</definedName>
    <definedName name="PLANILHA1">#REF!</definedName>
    <definedName name="planuilha">#REF!</definedName>
    <definedName name="PNE">[41]Orçamento!$AS$2</definedName>
    <definedName name="pontenova" hidden="1">{#N/A,#N/A,FALSE,"Planilha";#N/A,#N/A,FALSE,"Resumo";#N/A,#N/A,FALSE,"Fisico";#N/A,#N/A,FALSE,"Financeiro";#N/A,#N/A,FALSE,"Financeiro"}</definedName>
    <definedName name="portico">#REF!</definedName>
    <definedName name="ppp">[29]comp1!#REF!</definedName>
    <definedName name="Preço_Unitário_1">[13]RESUMO!#REF!</definedName>
    <definedName name="PrecoPEAD">#REF!</definedName>
    <definedName name="PREÇOTUBO">#REF!</definedName>
    <definedName name="PRINT_AREA">#REF!</definedName>
    <definedName name="Print_Area_MI">#REF!</definedName>
    <definedName name="PRINT_TITLES">#REF!</definedName>
    <definedName name="PRINT_TITLES_MI">#REF!</definedName>
    <definedName name="Ptotal">ROUND(#REF!*#REF!,2)</definedName>
    <definedName name="PUnit10">'[47]PLANILHA (2)'!F1*'[47]PLANILHA (2)'!$P$1</definedName>
    <definedName name="PUnit11">'[47]PLANILHA (2)'!L1*'[47]PLANILHA (2)'!$P$1</definedName>
    <definedName name="PUnit12">'[47]PLANILHA (2)'!I1*'[47]PLANILHA (2)'!$P$1</definedName>
    <definedName name="PVC">#REF!</definedName>
    <definedName name="q">#REF!</definedName>
    <definedName name="Quadra" hidden="1">{#N/A,#N/A,FALSE,"MO (2)"}</definedName>
    <definedName name="qualquer">[15]Pontes!#REF!</definedName>
    <definedName name="Quant.">#REF!</definedName>
    <definedName name="Quantidade_1">[13]RESUMO!#REF!</definedName>
    <definedName name="Quantidades" hidden="1">{#N/A,#N/A,FALSE,"MO (2)"}</definedName>
    <definedName name="RAN1_2">#REF!</definedName>
    <definedName name="RAN1_3">#REF!</definedName>
    <definedName name="Reajustamento">#REF!</definedName>
    <definedName name="REATERRO_DE_VALAS_COMPACTADO_MECANICAMENTE">#REF!</definedName>
    <definedName name="REDE" localSheetId="11">Plan1</definedName>
    <definedName name="REDE" localSheetId="4">Plan1</definedName>
    <definedName name="REDE">Plan1</definedName>
    <definedName name="REDE2">'[3]Bm 8'!#REF!</definedName>
    <definedName name="REFEITO" hidden="1">{#N/A,#N/A,FALSE,"Plan1"}</definedName>
    <definedName name="REFERENCIA.Descricao" hidden="1">IF(ISNUMBER(#REF!),OFFSET(INDIRECT(ORÇAMENTO.BancoRef),#REF!-1,3,1),#REF!)</definedName>
    <definedName name="REFERENCIA.Desonerado" hidden="1">IF(ISNUMBER('ORÇAMENTO (F)'!$AF1),VALUE(OFFSET(INDIRECT(ORÇAMENTO.BancoRef),'ORÇAMENTO (F)'!$AF1-1,5,1)),0)</definedName>
    <definedName name="REFERENCIA.NaoDesonerado" hidden="1">IF(ISNUMBER('ORÇAMENTO (F)'!$AF1),VALUE(OFFSET(INDIRECT(ORÇAMENTO.BancoRef),'ORÇAMENTO (F)'!$AF1-1,6,1)),0)</definedName>
    <definedName name="REFERENCIA.Unidade" hidden="1">IF(ISNUMBER(#REF!),OFFSET(INDIRECT(ORÇAMENTO.BancoRef),#REF!-1,4,1),"-")</definedName>
    <definedName name="relequip">#REF!</definedName>
    <definedName name="RES_CPS">#REF!</definedName>
    <definedName name="RESUMO" hidden="1">{#N/A,#N/A,FALSE,"Plan1"}</definedName>
    <definedName name="RESUMO2">#REF!</definedName>
    <definedName name="RESVALORES">#REF!</definedName>
    <definedName name="rr">#REF!</definedName>
    <definedName name="rt">'[11]Ser-Price'!$B$95</definedName>
    <definedName name="RUA">#REF!</definedName>
    <definedName name="s" hidden="1">{#N/A,#N/A,FALSE,"MO (2)"}</definedName>
    <definedName name="Sal">[48]Sal!$B$4:$G$80</definedName>
    <definedName name="SANTA_INÊS">#REF!</definedName>
    <definedName name="SE_02_14">'[49]Planilha PROJETISTA'!#REF!</definedName>
    <definedName name="SEINFRA">#REF!</definedName>
    <definedName name="sencount" hidden="1">1</definedName>
    <definedName name="senha">#REF!</definedName>
    <definedName name="serv">#REF!</definedName>
    <definedName name="servico">#REF!</definedName>
    <definedName name="SG_01_01_1">[13]RESUMO!#REF!</definedName>
    <definedName name="SG_01_02_1">[13]RESUMO!#REF!</definedName>
    <definedName name="SG_01_03_1">[13]RESUMO!#REF!</definedName>
    <definedName name="SG_01_04">'[49]Planilha PROJETISTA'!#REF!</definedName>
    <definedName name="SG_01_04_1">[13]RESUMO!#REF!</definedName>
    <definedName name="SG_01_05">'[49]Planilha PROJETISTA'!#REF!</definedName>
    <definedName name="SG_01_05_1">[13]RESUMO!#REF!</definedName>
    <definedName name="SG_01_06">'[49]Planilha PROJETISTA'!#REF!</definedName>
    <definedName name="SG_01_06_1">[13]RESUMO!#REF!</definedName>
    <definedName name="SG_01_07">'[49]Planilha PROJETISTA'!#REF!</definedName>
    <definedName name="SG_01_07_1">[13]RESUMO!#REF!</definedName>
    <definedName name="SG_01_08">'[49]Planilha PROJETISTA'!#REF!</definedName>
    <definedName name="SG_01_08_1">[13]RESUMO!#REF!</definedName>
    <definedName name="SG_01_09">'[49]Planilha PROJETISTA'!#REF!</definedName>
    <definedName name="SG_01_09_1">[13]RESUMO!#REF!</definedName>
    <definedName name="SG_01_10">'[49]Planilha PROJETISTA'!#REF!</definedName>
    <definedName name="SG_01_10_1">[13]RESUMO!#REF!</definedName>
    <definedName name="SG_01_11">'[49]Planilha PROJETISTA'!#REF!</definedName>
    <definedName name="SG_01_11_1">[13]RESUMO!#REF!</definedName>
    <definedName name="SG_01_12">'[49]Planilha PROJETISTA'!#REF!</definedName>
    <definedName name="SG_01_12_1">[13]RESUMO!#REF!</definedName>
    <definedName name="SG_01_13">'[49]Planilha PROJETISTA'!#REF!</definedName>
    <definedName name="SG_01_13_1">[13]RESUMO!#REF!</definedName>
    <definedName name="SG_01_14">'[49]Planilha PROJETISTA'!#REF!</definedName>
    <definedName name="SG_01_14_1">[13]RESUMO!#REF!</definedName>
    <definedName name="SG_01_15">'[49]Planilha PROJETISTA'!#REF!</definedName>
    <definedName name="SG_01_15_1">[13]RESUMO!#REF!</definedName>
    <definedName name="SG_01_16">'[49]Planilha PROJETISTA'!#REF!</definedName>
    <definedName name="SG_01_16_1">[13]RESUMO!#REF!</definedName>
    <definedName name="SG_01_17">'[49]Planilha PROJETISTA'!#REF!</definedName>
    <definedName name="SG_01_17_1">[13]RESUMO!#REF!</definedName>
    <definedName name="SG_01_18">'[49]Planilha PROJETISTA'!#REF!</definedName>
    <definedName name="SG_01_18_1">[13]RESUMO!#REF!</definedName>
    <definedName name="SG_01_19">'[49]Planilha PROJETISTA'!#REF!</definedName>
    <definedName name="SG_01_19_1">[13]RESUMO!#REF!</definedName>
    <definedName name="SG_01_20">'[49]Planilha PROJETISTA'!#REF!</definedName>
    <definedName name="SG_01_20_1">[13]RESUMO!#REF!</definedName>
    <definedName name="SG_02_01_1">[13]RESUMO!#REF!</definedName>
    <definedName name="SG_02_02_1">[13]RESUMO!#REF!</definedName>
    <definedName name="SG_02_03_1">[13]RESUMO!#REF!</definedName>
    <definedName name="SG_02_04_1">[13]RESUMO!#REF!</definedName>
    <definedName name="SG_02_05_1">[13]RESUMO!#REF!</definedName>
    <definedName name="SG_02_06_1">[13]RESUMO!#REF!</definedName>
    <definedName name="SG_02_07_1">[13]RESUMO!#REF!</definedName>
    <definedName name="SG_02_08_1">[13]RESUMO!#REF!</definedName>
    <definedName name="SG_02_09">'[49]Planilha PROJETISTA'!#REF!</definedName>
    <definedName name="SG_02_09_1">[13]RESUMO!#REF!</definedName>
    <definedName name="SG_02_10">'[49]Planilha PROJETISTA'!#REF!</definedName>
    <definedName name="SG_02_10_1">[13]RESUMO!#REF!</definedName>
    <definedName name="SG_02_11">'[49]Planilha PROJETISTA'!#REF!</definedName>
    <definedName name="SG_02_11_1">[13]RESUMO!#REF!</definedName>
    <definedName name="SG_02_12">'[49]Planilha PROJETISTA'!#REF!</definedName>
    <definedName name="SG_02_12_1">[13]RESUMO!#REF!</definedName>
    <definedName name="SG_02_13">'[49]Planilha PROJETISTA'!#REF!</definedName>
    <definedName name="SG_02_13_1">[13]RESUMO!#REF!</definedName>
    <definedName name="SG_02_14">'[49]Planilha PROJETISTA'!#REF!</definedName>
    <definedName name="SG_02_14_1">[13]RESUMO!#REF!</definedName>
    <definedName name="SG_02_15">'[49]Planilha PROJETISTA'!#REF!</definedName>
    <definedName name="SG_02_15_1">[13]RESUMO!#REF!</definedName>
    <definedName name="SG_02_16">'[49]Planilha PROJETISTA'!#REF!</definedName>
    <definedName name="SG_02_16_1">[13]RESUMO!#REF!</definedName>
    <definedName name="SG_02_17">'[49]Planilha PROJETISTA'!#REF!</definedName>
    <definedName name="SG_02_17_1">[13]RESUMO!#REF!</definedName>
    <definedName name="SG_02_18">'[49]Planilha PROJETISTA'!#REF!</definedName>
    <definedName name="SG_02_18_1">[13]RESUMO!#REF!</definedName>
    <definedName name="SG_02_19">'[49]Planilha PROJETISTA'!#REF!</definedName>
    <definedName name="SG_02_19_1">[13]RESUMO!#REF!</definedName>
    <definedName name="SG_02_20">'[49]Planilha PROJETISTA'!#REF!</definedName>
    <definedName name="SG_02_20_1">[13]RESUMO!#REF!</definedName>
    <definedName name="SG_03_01_1">[13]RESUMO!#REF!</definedName>
    <definedName name="SG_03_02_1">[13]RESUMO!#REF!</definedName>
    <definedName name="SG_03_03_1">[13]RESUMO!#REF!</definedName>
    <definedName name="SG_03_04_1">[13]RESUMO!#REF!</definedName>
    <definedName name="SG_03_05_1">[13]RESUMO!#REF!</definedName>
    <definedName name="SG_03_06_1">[13]RESUMO!#REF!</definedName>
    <definedName name="SG_03_07_1">[13]RESUMO!#REF!</definedName>
    <definedName name="SG_03_08_1">[13]RESUMO!#REF!</definedName>
    <definedName name="SG_03_09_1">[13]RESUMO!#REF!</definedName>
    <definedName name="SG_03_10_1">[13]RESUMO!#REF!</definedName>
    <definedName name="SG_03_11_1">[13]RESUMO!#REF!</definedName>
    <definedName name="SG_03_12_1">[13]RESUMO!#REF!</definedName>
    <definedName name="SG_03_13_1">[13]RESUMO!#REF!</definedName>
    <definedName name="SG_03_14_1">[13]RESUMO!#REF!</definedName>
    <definedName name="SG_03_15_1">[13]RESUMO!#REF!</definedName>
    <definedName name="SG_03_16">'[49]Planilha PROJETISTA'!#REF!</definedName>
    <definedName name="SG_03_16_1">[13]RESUMO!#REF!</definedName>
    <definedName name="SG_03_17">'[49]Planilha PROJETISTA'!#REF!</definedName>
    <definedName name="SG_03_17_1">[13]RESUMO!#REF!</definedName>
    <definedName name="SG_03_18">'[49]Planilha PROJETISTA'!#REF!</definedName>
    <definedName name="SG_03_18_1">[13]RESUMO!#REF!</definedName>
    <definedName name="SG_03_19">'[49]Planilha PROJETISTA'!#REF!</definedName>
    <definedName name="SG_03_19_1">[13]RESUMO!#REF!</definedName>
    <definedName name="SG_03_20">'[49]Planilha PROJETISTA'!#REF!</definedName>
    <definedName name="SG_03_20_1">[13]RESUMO!#REF!</definedName>
    <definedName name="SG_04_01_1">[13]RESUMO!#REF!</definedName>
    <definedName name="SG_04_02_1">[13]RESUMO!#REF!</definedName>
    <definedName name="SG_04_03_1">[13]RESUMO!#REF!</definedName>
    <definedName name="SG_04_04">'[49]Planilha PROJETISTA'!#REF!</definedName>
    <definedName name="SG_04_04_1">[13]RESUMO!#REF!</definedName>
    <definedName name="SG_04_05">'[49]Planilha PROJETISTA'!#REF!</definedName>
    <definedName name="SG_04_05_1">[13]RESUMO!#REF!</definedName>
    <definedName name="SG_04_06">'[49]Planilha PROJETISTA'!#REF!</definedName>
    <definedName name="SG_04_06_1">[13]RESUMO!#REF!</definedName>
    <definedName name="SG_04_07">'[49]Planilha PROJETISTA'!#REF!</definedName>
    <definedName name="SG_04_07_1">[13]RESUMO!#REF!</definedName>
    <definedName name="SG_04_08">'[49]Planilha PROJETISTA'!#REF!</definedName>
    <definedName name="SG_04_08_1">[13]RESUMO!#REF!</definedName>
    <definedName name="SG_04_09">'[49]Planilha PROJETISTA'!#REF!</definedName>
    <definedName name="SG_04_09_1">[13]RESUMO!#REF!</definedName>
    <definedName name="SG_04_10">'[49]Planilha PROJETISTA'!#REF!</definedName>
    <definedName name="SG_04_10_1">[13]RESUMO!#REF!</definedName>
    <definedName name="SG_04_11">'[49]Planilha PROJETISTA'!#REF!</definedName>
    <definedName name="SG_04_11_1">[13]RESUMO!#REF!</definedName>
    <definedName name="SG_04_12">'[49]Planilha PROJETISTA'!#REF!</definedName>
    <definedName name="SG_04_12_1">[13]RESUMO!#REF!</definedName>
    <definedName name="SG_04_13">'[49]Planilha PROJETISTA'!#REF!</definedName>
    <definedName name="SG_04_13_1">[13]RESUMO!#REF!</definedName>
    <definedName name="SG_04_14">'[49]Planilha PROJETISTA'!#REF!</definedName>
    <definedName name="SG_04_14_1">[13]RESUMO!#REF!</definedName>
    <definedName name="SG_04_15">'[49]Planilha PROJETISTA'!#REF!</definedName>
    <definedName name="SG_04_15_1">[13]RESUMO!#REF!</definedName>
    <definedName name="SG_04_16">'[49]Planilha PROJETISTA'!#REF!</definedName>
    <definedName name="SG_04_16_1">[13]RESUMO!#REF!</definedName>
    <definedName name="SG_04_17">'[49]Planilha PROJETISTA'!#REF!</definedName>
    <definedName name="SG_04_17_1">[13]RESUMO!#REF!</definedName>
    <definedName name="SG_04_18">'[49]Planilha PROJETISTA'!#REF!</definedName>
    <definedName name="SG_04_18_1">[13]RESUMO!#REF!</definedName>
    <definedName name="SG_04_19">'[49]Planilha PROJETISTA'!#REF!</definedName>
    <definedName name="SG_04_19_1">[13]RESUMO!#REF!</definedName>
    <definedName name="SG_04_20">'[49]Planilha PROJETISTA'!#REF!</definedName>
    <definedName name="SG_04_20_1">[13]RESUMO!#REF!</definedName>
    <definedName name="SG_05_01_1">[13]RESUMO!#REF!</definedName>
    <definedName name="SG_05_02">'[49]Planilha PROJETISTA'!#REF!</definedName>
    <definedName name="SG_05_02_1">[13]RESUMO!#REF!</definedName>
    <definedName name="SG_05_03">'[49]Planilha PROJETISTA'!#REF!</definedName>
    <definedName name="SG_05_03_1">[13]RESUMO!#REF!</definedName>
    <definedName name="SG_05_04_1">[13]RESUMO!#REF!</definedName>
    <definedName name="SG_05_05_1">[13]RESUMO!#REF!</definedName>
    <definedName name="SG_05_06_1">[13]RESUMO!#REF!</definedName>
    <definedName name="SG_05_07">'[49]Planilha PROJETISTA'!#REF!</definedName>
    <definedName name="SG_05_07_1">[13]RESUMO!#REF!</definedName>
    <definedName name="SG_05_08">'[49]Planilha PROJETISTA'!#REF!</definedName>
    <definedName name="SG_05_08_1">[13]RESUMO!#REF!</definedName>
    <definedName name="SG_05_09_1">[13]RESUMO!#REF!</definedName>
    <definedName name="SG_05_10_1">[13]RESUMO!#REF!</definedName>
    <definedName name="SG_05_11">'[49]Planilha PROJETISTA'!#REF!</definedName>
    <definedName name="SG_05_11_1">[13]RESUMO!#REF!</definedName>
    <definedName name="SG_05_12_1">[13]RESUMO!#REF!</definedName>
    <definedName name="SG_05_13_1">[13]RESUMO!#REF!</definedName>
    <definedName name="SG_05_14">'[49]Planilha PROJETISTA'!#REF!</definedName>
    <definedName name="SG_05_14_1">[13]RESUMO!#REF!</definedName>
    <definedName name="SG_05_15">'[49]Planilha PROJETISTA'!#REF!</definedName>
    <definedName name="SG_05_15_1">[13]RESUMO!#REF!</definedName>
    <definedName name="SG_05_16">'[49]Planilha PROJETISTA'!#REF!</definedName>
    <definedName name="SG_05_16_1">[13]RESUMO!#REF!</definedName>
    <definedName name="SG_05_17">'[49]Planilha PROJETISTA'!#REF!</definedName>
    <definedName name="SG_05_17_1">[13]RESUMO!#REF!</definedName>
    <definedName name="SG_05_18">'[49]Planilha PROJETISTA'!#REF!</definedName>
    <definedName name="SG_05_18_1">[13]RESUMO!#REF!</definedName>
    <definedName name="SG_05_19">'[49]Planilha PROJETISTA'!#REF!</definedName>
    <definedName name="SG_05_19_1">[13]RESUMO!#REF!</definedName>
    <definedName name="SG_05_20">'[49]Planilha PROJETISTA'!#REF!</definedName>
    <definedName name="SG_05_20_1">[13]RESUMO!#REF!</definedName>
    <definedName name="SG_06_01_1">[13]RESUMO!#REF!</definedName>
    <definedName name="SG_06_02_1">[13]RESUMO!#REF!</definedName>
    <definedName name="SG_06_03_1">[13]RESUMO!#REF!</definedName>
    <definedName name="SG_06_04">'[49]Planilha PROJETISTA'!#REF!</definedName>
    <definedName name="SG_06_04_1">[13]RESUMO!#REF!</definedName>
    <definedName name="SG_06_05">'[49]Planilha PROJETISTA'!#REF!</definedName>
    <definedName name="SG_06_05_1">[13]RESUMO!#REF!</definedName>
    <definedName name="SG_06_06">'[49]Planilha PROJETISTA'!#REF!</definedName>
    <definedName name="SG_06_06_1">[13]RESUMO!#REF!</definedName>
    <definedName name="SG_06_07">'[49]Planilha PROJETISTA'!#REF!</definedName>
    <definedName name="SG_06_07_1">[13]RESUMO!#REF!</definedName>
    <definedName name="SG_06_08">'[49]Planilha PROJETISTA'!#REF!</definedName>
    <definedName name="SG_06_08_1">[13]RESUMO!#REF!</definedName>
    <definedName name="SG_06_09">'[49]Planilha PROJETISTA'!#REF!</definedName>
    <definedName name="SG_06_09_1">[13]RESUMO!#REF!</definedName>
    <definedName name="SG_06_10">'[49]Planilha PROJETISTA'!#REF!</definedName>
    <definedName name="SG_06_10_1">[13]RESUMO!#REF!</definedName>
    <definedName name="SG_06_11">'[49]Planilha PROJETISTA'!#REF!</definedName>
    <definedName name="SG_06_11_1">[13]RESUMO!#REF!</definedName>
    <definedName name="SG_06_12">'[49]Planilha PROJETISTA'!#REF!</definedName>
    <definedName name="SG_06_12_1">[13]RESUMO!#REF!</definedName>
    <definedName name="SG_06_13">'[49]Planilha PROJETISTA'!#REF!</definedName>
    <definedName name="SG_06_13_1">[13]RESUMO!#REF!</definedName>
    <definedName name="SG_06_14">'[49]Planilha PROJETISTA'!#REF!</definedName>
    <definedName name="SG_06_14_1">[13]RESUMO!#REF!</definedName>
    <definedName name="SG_06_15">'[49]Planilha PROJETISTA'!#REF!</definedName>
    <definedName name="SG_06_15_1">[13]RESUMO!#REF!</definedName>
    <definedName name="SG_06_16">'[49]Planilha PROJETISTA'!#REF!</definedName>
    <definedName name="SG_06_16_1">[13]RESUMO!#REF!</definedName>
    <definedName name="SG_06_17">'[49]Planilha PROJETISTA'!#REF!</definedName>
    <definedName name="SG_06_17_1">[13]RESUMO!#REF!</definedName>
    <definedName name="SG_06_18">'[49]Planilha PROJETISTA'!#REF!</definedName>
    <definedName name="SG_06_18_1">[13]RESUMO!#REF!</definedName>
    <definedName name="SG_06_19">'[49]Planilha PROJETISTA'!#REF!</definedName>
    <definedName name="SG_06_19_1">[13]RESUMO!#REF!</definedName>
    <definedName name="SG_06_20">'[49]Planilha PROJETISTA'!#REF!</definedName>
    <definedName name="SG_06_20_1">[13]RESUMO!#REF!</definedName>
    <definedName name="SG_07_01_1">[13]RESUMO!#REF!</definedName>
    <definedName name="SG_07_02">'[49]Planilha PROJETISTA'!#REF!</definedName>
    <definedName name="SG_07_02_1">[13]RESUMO!#REF!</definedName>
    <definedName name="SG_07_03">'[49]Planilha PROJETISTA'!#REF!</definedName>
    <definedName name="SG_07_03_1">[13]RESUMO!#REF!</definedName>
    <definedName name="SG_07_04">'[49]Planilha PROJETISTA'!#REF!</definedName>
    <definedName name="SG_07_04_1">[13]RESUMO!#REF!</definedName>
    <definedName name="SG_07_05">'[49]Planilha PROJETISTA'!#REF!</definedName>
    <definedName name="SG_07_05_1">[13]RESUMO!#REF!</definedName>
    <definedName name="SG_07_06">'[49]Planilha PROJETISTA'!#REF!</definedName>
    <definedName name="SG_07_06_1">[13]RESUMO!#REF!</definedName>
    <definedName name="SG_07_07">'[49]Planilha PROJETISTA'!#REF!</definedName>
    <definedName name="SG_07_07_1">[13]RESUMO!#REF!</definedName>
    <definedName name="SG_07_08">'[49]Planilha PROJETISTA'!#REF!</definedName>
    <definedName name="SG_07_08_1">[13]RESUMO!#REF!</definedName>
    <definedName name="SG_07_09">'[49]Planilha PROJETISTA'!#REF!</definedName>
    <definedName name="SG_07_09_1">[13]RESUMO!#REF!</definedName>
    <definedName name="SG_07_10">'[49]Planilha PROJETISTA'!#REF!</definedName>
    <definedName name="SG_07_10_1">[13]RESUMO!#REF!</definedName>
    <definedName name="SG_07_11">'[49]Planilha PROJETISTA'!#REF!</definedName>
    <definedName name="SG_07_11_1">[13]RESUMO!#REF!</definedName>
    <definedName name="SG_07_12">'[49]Planilha PROJETISTA'!#REF!</definedName>
    <definedName name="SG_07_12_1">[13]RESUMO!#REF!</definedName>
    <definedName name="SG_07_13">'[49]Planilha PROJETISTA'!#REF!</definedName>
    <definedName name="SG_07_13_1">[13]RESUMO!#REF!</definedName>
    <definedName name="SG_07_14">'[49]Planilha PROJETISTA'!#REF!</definedName>
    <definedName name="SG_07_14_1">[13]RESUMO!#REF!</definedName>
    <definedName name="SG_07_15">'[49]Planilha PROJETISTA'!#REF!</definedName>
    <definedName name="SG_07_15_1">[13]RESUMO!#REF!</definedName>
    <definedName name="SG_07_16">'[49]Planilha PROJETISTA'!#REF!</definedName>
    <definedName name="SG_07_16_1">[13]RESUMO!#REF!</definedName>
    <definedName name="SG_07_17">'[49]Planilha PROJETISTA'!#REF!</definedName>
    <definedName name="SG_07_17_1">[13]RESUMO!#REF!</definedName>
    <definedName name="SG_07_18">'[49]Planilha PROJETISTA'!#REF!</definedName>
    <definedName name="SG_07_18_1">[13]RESUMO!#REF!</definedName>
    <definedName name="SG_07_19">'[49]Planilha PROJETISTA'!#REF!</definedName>
    <definedName name="SG_07_19_1">[13]RESUMO!#REF!</definedName>
    <definedName name="SG_07_20">'[49]Planilha PROJETISTA'!#REF!</definedName>
    <definedName name="SG_07_20_1">[13]RESUMO!#REF!</definedName>
    <definedName name="SG_08_01_1">[13]RESUMO!#REF!</definedName>
    <definedName name="SG_08_02">'[49]Planilha PROJETISTA'!#REF!</definedName>
    <definedName name="SG_08_02_1">[13]RESUMO!#REF!</definedName>
    <definedName name="SG_08_03">'[49]Planilha PROJETISTA'!#REF!</definedName>
    <definedName name="SG_08_03_1">[13]RESUMO!#REF!</definedName>
    <definedName name="SG_08_04">'[49]Planilha PROJETISTA'!#REF!</definedName>
    <definedName name="SG_08_04_1">[13]RESUMO!#REF!</definedName>
    <definedName name="SG_08_05">'[49]Planilha PROJETISTA'!#REF!</definedName>
    <definedName name="SG_08_05_1">[13]RESUMO!#REF!</definedName>
    <definedName name="SG_08_06">'[49]Planilha PROJETISTA'!#REF!</definedName>
    <definedName name="SG_08_06_1">[13]RESUMO!#REF!</definedName>
    <definedName name="SG_08_07">'[49]Planilha PROJETISTA'!#REF!</definedName>
    <definedName name="SG_08_07_1">[13]RESUMO!#REF!</definedName>
    <definedName name="SG_08_08">'[49]Planilha PROJETISTA'!#REF!</definedName>
    <definedName name="SG_08_08_1">[13]RESUMO!#REF!</definedName>
    <definedName name="SG_08_09">'[49]Planilha PROJETISTA'!#REF!</definedName>
    <definedName name="SG_08_09_1">[13]RESUMO!#REF!</definedName>
    <definedName name="SG_08_10">'[49]Planilha PROJETISTA'!#REF!</definedName>
    <definedName name="SG_08_10_1">[13]RESUMO!#REF!</definedName>
    <definedName name="SG_08_11">'[49]Planilha PROJETISTA'!#REF!</definedName>
    <definedName name="SG_08_11_1">[13]RESUMO!#REF!</definedName>
    <definedName name="SG_08_12">'[49]Planilha PROJETISTA'!#REF!</definedName>
    <definedName name="SG_08_12_1">[13]RESUMO!#REF!</definedName>
    <definedName name="SG_08_13">'[49]Planilha PROJETISTA'!#REF!</definedName>
    <definedName name="SG_08_13_1">[13]RESUMO!#REF!</definedName>
    <definedName name="SG_08_14">'[49]Planilha PROJETISTA'!#REF!</definedName>
    <definedName name="SG_08_14_1">[13]RESUMO!#REF!</definedName>
    <definedName name="SG_08_15">'[49]Planilha PROJETISTA'!#REF!</definedName>
    <definedName name="SG_08_15_1">[13]RESUMO!#REF!</definedName>
    <definedName name="SG_08_16">'[49]Planilha PROJETISTA'!#REF!</definedName>
    <definedName name="SG_08_16_1">[13]RESUMO!#REF!</definedName>
    <definedName name="SG_08_17">'[49]Planilha PROJETISTA'!#REF!</definedName>
    <definedName name="SG_08_17_1">[13]RESUMO!#REF!</definedName>
    <definedName name="SG_08_18">'[49]Planilha PROJETISTA'!#REF!</definedName>
    <definedName name="SG_08_18_1">[13]RESUMO!#REF!</definedName>
    <definedName name="SG_08_19">'[49]Planilha PROJETISTA'!#REF!</definedName>
    <definedName name="SG_08_19_1">[13]RESUMO!#REF!</definedName>
    <definedName name="SG_08_20">'[49]Planilha PROJETISTA'!#REF!</definedName>
    <definedName name="SG_08_20_1">[13]RESUMO!#REF!</definedName>
    <definedName name="SG_09_01_1">[13]RESUMO!#REF!</definedName>
    <definedName name="SG_09_02_1">[13]RESUMO!#REF!</definedName>
    <definedName name="SG_09_03">'[49]Planilha PROJETISTA'!#REF!</definedName>
    <definedName name="SG_09_03_1">[13]RESUMO!#REF!</definedName>
    <definedName name="SG_09_04">'[49]Planilha PROJETISTA'!#REF!</definedName>
    <definedName name="SG_09_04_1">[13]RESUMO!#REF!</definedName>
    <definedName name="SG_09_05">'[49]Planilha PROJETISTA'!#REF!</definedName>
    <definedName name="SG_09_05_1">[13]RESUMO!#REF!</definedName>
    <definedName name="SG_09_06">'[49]Planilha PROJETISTA'!#REF!</definedName>
    <definedName name="SG_09_06_1">[13]RESUMO!#REF!</definedName>
    <definedName name="SG_09_07">'[49]Planilha PROJETISTA'!#REF!</definedName>
    <definedName name="SG_09_07_1">[13]RESUMO!#REF!</definedName>
    <definedName name="SG_09_08">'[49]Planilha PROJETISTA'!#REF!</definedName>
    <definedName name="SG_09_08_1">[13]RESUMO!#REF!</definedName>
    <definedName name="SG_09_09">'[49]Planilha PROJETISTA'!#REF!</definedName>
    <definedName name="SG_09_09_1">[13]RESUMO!#REF!</definedName>
    <definedName name="SG_09_10">'[49]Planilha PROJETISTA'!#REF!</definedName>
    <definedName name="SG_09_10_1">[13]RESUMO!#REF!</definedName>
    <definedName name="SG_09_11">'[49]Planilha PROJETISTA'!#REF!</definedName>
    <definedName name="SG_09_11_1">[13]RESUMO!#REF!</definedName>
    <definedName name="SG_09_12">'[49]Planilha PROJETISTA'!#REF!</definedName>
    <definedName name="SG_09_12_1">[13]RESUMO!#REF!</definedName>
    <definedName name="SG_09_13">'[49]Planilha PROJETISTA'!#REF!</definedName>
    <definedName name="SG_09_13_1">[13]RESUMO!#REF!</definedName>
    <definedName name="SG_09_14">'[49]Planilha PROJETISTA'!#REF!</definedName>
    <definedName name="SG_09_14_1">[13]RESUMO!#REF!</definedName>
    <definedName name="SG_09_15">'[49]Planilha PROJETISTA'!#REF!</definedName>
    <definedName name="SG_09_15_1">[13]RESUMO!#REF!</definedName>
    <definedName name="SG_09_16">'[49]Planilha PROJETISTA'!#REF!</definedName>
    <definedName name="SG_09_16_1">[13]RESUMO!#REF!</definedName>
    <definedName name="SG_09_17">'[49]Planilha PROJETISTA'!#REF!</definedName>
    <definedName name="SG_09_17_1">[13]RESUMO!#REF!</definedName>
    <definedName name="SG_09_18">'[49]Planilha PROJETISTA'!#REF!</definedName>
    <definedName name="SG_09_18_1">[13]RESUMO!#REF!</definedName>
    <definedName name="SG_09_19">'[49]Planilha PROJETISTA'!#REF!</definedName>
    <definedName name="SG_09_19_1">[13]RESUMO!#REF!</definedName>
    <definedName name="SG_09_20">'[49]Planilha PROJETISTA'!#REF!</definedName>
    <definedName name="SG_09_20_1">[13]RESUMO!#REF!</definedName>
    <definedName name="SG_10_01_1">[13]RESUMO!#REF!</definedName>
    <definedName name="SG_10_02">'[49]Planilha PROJETISTA'!#REF!</definedName>
    <definedName name="SG_10_02_1">[13]RESUMO!#REF!</definedName>
    <definedName name="SG_10_03">'[49]Planilha PROJETISTA'!#REF!</definedName>
    <definedName name="SG_10_03_1">[13]RESUMO!#REF!</definedName>
    <definedName name="SG_10_04">'[49]Planilha PROJETISTA'!#REF!</definedName>
    <definedName name="SG_10_04_1">[13]RESUMO!#REF!</definedName>
    <definedName name="SG_10_05">'[49]Planilha PROJETISTA'!#REF!</definedName>
    <definedName name="SG_10_05_1">[13]RESUMO!#REF!</definedName>
    <definedName name="SG_10_06">'[49]Planilha PROJETISTA'!#REF!</definedName>
    <definedName name="SG_10_06_1">[13]RESUMO!#REF!</definedName>
    <definedName name="SG_10_07">'[49]Planilha PROJETISTA'!#REF!</definedName>
    <definedName name="SG_10_07_1">[13]RESUMO!#REF!</definedName>
    <definedName name="SG_10_08">'[49]Planilha PROJETISTA'!#REF!</definedName>
    <definedName name="SG_10_08_1">[13]RESUMO!#REF!</definedName>
    <definedName name="SG_10_09">'[49]Planilha PROJETISTA'!#REF!</definedName>
    <definedName name="SG_10_09_1">[13]RESUMO!#REF!</definedName>
    <definedName name="SG_10_10">'[49]Planilha PROJETISTA'!#REF!</definedName>
    <definedName name="SG_10_10_1">[13]RESUMO!#REF!</definedName>
    <definedName name="SG_10_11">'[49]Planilha PROJETISTA'!#REF!</definedName>
    <definedName name="SG_10_11_1">[13]RESUMO!#REF!</definedName>
    <definedName name="SG_10_12">'[49]Planilha PROJETISTA'!#REF!</definedName>
    <definedName name="SG_10_12_1">[13]RESUMO!#REF!</definedName>
    <definedName name="SG_10_13">'[49]Planilha PROJETISTA'!#REF!</definedName>
    <definedName name="SG_10_13_1">[13]RESUMO!#REF!</definedName>
    <definedName name="SG_10_14">'[49]Planilha PROJETISTA'!#REF!</definedName>
    <definedName name="SG_10_14_1">[13]RESUMO!#REF!</definedName>
    <definedName name="SG_10_15">'[49]Planilha PROJETISTA'!#REF!</definedName>
    <definedName name="SG_10_15_1">[13]RESUMO!#REF!</definedName>
    <definedName name="SG_10_16">'[49]Planilha PROJETISTA'!#REF!</definedName>
    <definedName name="SG_10_16_1">[13]RESUMO!#REF!</definedName>
    <definedName name="SG_10_17">'[49]Planilha PROJETISTA'!#REF!</definedName>
    <definedName name="SG_10_17_1">[13]RESUMO!#REF!</definedName>
    <definedName name="SG_10_18">'[49]Planilha PROJETISTA'!#REF!</definedName>
    <definedName name="SG_10_18_1">[13]RESUMO!#REF!</definedName>
    <definedName name="SG_10_19">'[49]Planilha PROJETISTA'!#REF!</definedName>
    <definedName name="SG_10_19_1">[13]RESUMO!#REF!</definedName>
    <definedName name="SG_10_20">'[49]Planilha PROJETISTA'!#REF!</definedName>
    <definedName name="SG_10_20_1">[13]RESUMO!#REF!</definedName>
    <definedName name="SG_11_01_1">[13]RESUMO!#REF!</definedName>
    <definedName name="SG_11_02">'[49]Planilha PROJETISTA'!#REF!</definedName>
    <definedName name="SG_11_02_1">[13]RESUMO!#REF!</definedName>
    <definedName name="SG_11_03">'[49]Planilha PROJETISTA'!#REF!</definedName>
    <definedName name="SG_11_03_1">[13]RESUMO!#REF!</definedName>
    <definedName name="SG_11_04">'[49]Planilha PROJETISTA'!#REF!</definedName>
    <definedName name="SG_11_04_1">[13]RESUMO!#REF!</definedName>
    <definedName name="SG_11_05">'[49]Planilha PROJETISTA'!#REF!</definedName>
    <definedName name="SG_11_05_1">[13]RESUMO!#REF!</definedName>
    <definedName name="SG_11_06">'[49]Planilha PROJETISTA'!#REF!</definedName>
    <definedName name="SG_11_06_1">[13]RESUMO!#REF!</definedName>
    <definedName name="SG_11_07">'[49]Planilha PROJETISTA'!#REF!</definedName>
    <definedName name="SG_11_07_1">[13]RESUMO!#REF!</definedName>
    <definedName name="SG_11_08">'[49]Planilha PROJETISTA'!#REF!</definedName>
    <definedName name="SG_11_08_1">[13]RESUMO!#REF!</definedName>
    <definedName name="SG_11_09">'[49]Planilha PROJETISTA'!#REF!</definedName>
    <definedName name="SG_11_09_1">[13]RESUMO!#REF!</definedName>
    <definedName name="SG_11_10">'[49]Planilha PROJETISTA'!#REF!</definedName>
    <definedName name="SG_11_10_1">[13]RESUMO!#REF!</definedName>
    <definedName name="SG_11_11">'[49]Planilha PROJETISTA'!#REF!</definedName>
    <definedName name="SG_11_11_1">[13]RESUMO!#REF!</definedName>
    <definedName name="SG_11_12">'[49]Planilha PROJETISTA'!#REF!</definedName>
    <definedName name="SG_11_12_1">[13]RESUMO!#REF!</definedName>
    <definedName name="SG_11_13">'[49]Planilha PROJETISTA'!#REF!</definedName>
    <definedName name="SG_11_13_1">[13]RESUMO!#REF!</definedName>
    <definedName name="SG_11_14">'[49]Planilha PROJETISTA'!#REF!</definedName>
    <definedName name="SG_11_14_1">[13]RESUMO!#REF!</definedName>
    <definedName name="SG_11_15">'[49]Planilha PROJETISTA'!#REF!</definedName>
    <definedName name="SG_11_15_1">[13]RESUMO!#REF!</definedName>
    <definedName name="SG_11_16">'[49]Planilha PROJETISTA'!#REF!</definedName>
    <definedName name="SG_11_16_1">[13]RESUMO!#REF!</definedName>
    <definedName name="SG_11_17">'[49]Planilha PROJETISTA'!#REF!</definedName>
    <definedName name="SG_11_17_1">[13]RESUMO!#REF!</definedName>
    <definedName name="SG_11_18">'[49]Planilha PROJETISTA'!#REF!</definedName>
    <definedName name="SG_11_18_1">[13]RESUMO!#REF!</definedName>
    <definedName name="SG_11_19">'[49]Planilha PROJETISTA'!#REF!</definedName>
    <definedName name="SG_11_19_1">[13]RESUMO!#REF!</definedName>
    <definedName name="SG_11_20">'[49]Planilha PROJETISTA'!#REF!</definedName>
    <definedName name="SG_11_20_1">[13]RESUMO!#REF!</definedName>
    <definedName name="SG_12_01_1">[13]RESUMO!#REF!</definedName>
    <definedName name="SG_12_02_1">[13]RESUMO!#REF!</definedName>
    <definedName name="SG_12_03_1">[13]RESUMO!#REF!</definedName>
    <definedName name="SG_12_04_1">[13]RESUMO!#REF!</definedName>
    <definedName name="SG_12_05_1">[13]RESUMO!#REF!</definedName>
    <definedName name="SG_12_06_1">[13]RESUMO!#REF!</definedName>
    <definedName name="SG_12_07_1">[13]RESUMO!#REF!</definedName>
    <definedName name="SG_12_08">'[49]Planilha PROJETISTA'!#REF!</definedName>
    <definedName name="SG_12_08_1">[13]RESUMO!#REF!</definedName>
    <definedName name="SG_12_09">'[49]Planilha PROJETISTA'!#REF!</definedName>
    <definedName name="SG_12_09_1">[13]RESUMO!#REF!</definedName>
    <definedName name="SG_12_10">'[49]Planilha PROJETISTA'!#REF!</definedName>
    <definedName name="SG_12_10_1">[13]RESUMO!#REF!</definedName>
    <definedName name="SG_12_11">'[49]Planilha PROJETISTA'!#REF!</definedName>
    <definedName name="SG_12_11_1">[13]RESUMO!#REF!</definedName>
    <definedName name="SG_12_12">'[49]Planilha PROJETISTA'!#REF!</definedName>
    <definedName name="SG_12_12_1">[13]RESUMO!#REF!</definedName>
    <definedName name="SG_12_13">'[49]Planilha PROJETISTA'!#REF!</definedName>
    <definedName name="SG_12_13_1">[13]RESUMO!#REF!</definedName>
    <definedName name="SG_12_14">'[49]Planilha PROJETISTA'!#REF!</definedName>
    <definedName name="SG_12_14_1">[13]RESUMO!#REF!</definedName>
    <definedName name="SG_12_15">'[49]Planilha PROJETISTA'!#REF!</definedName>
    <definedName name="SG_12_15_1">[13]RESUMO!#REF!</definedName>
    <definedName name="SG_12_16">'[49]Planilha PROJETISTA'!#REF!</definedName>
    <definedName name="SG_12_16_1">[13]RESUMO!#REF!</definedName>
    <definedName name="SG_12_17">'[49]Planilha PROJETISTA'!#REF!</definedName>
    <definedName name="SG_12_17_1">[13]RESUMO!#REF!</definedName>
    <definedName name="SG_12_18">'[49]Planilha PROJETISTA'!#REF!</definedName>
    <definedName name="SG_12_18_1">[13]RESUMO!#REF!</definedName>
    <definedName name="SG_12_19">'[49]Planilha PROJETISTA'!#REF!</definedName>
    <definedName name="SG_12_19_1">[13]RESUMO!#REF!</definedName>
    <definedName name="SG_12_20">'[49]Planilha PROJETISTA'!#REF!</definedName>
    <definedName name="SG_12_20_1">[13]RESUMO!#REF!</definedName>
    <definedName name="SG_13_01_1">[13]RESUMO!#REF!</definedName>
    <definedName name="SG_13_02_1">[13]RESUMO!#REF!</definedName>
    <definedName name="SG_13_03_1">[13]RESUMO!#REF!</definedName>
    <definedName name="SG_13_04_1">[13]RESUMO!#REF!</definedName>
    <definedName name="SG_13_05_1">[13]RESUMO!#REF!</definedName>
    <definedName name="SG_13_06">'[49]Planilha PROJETISTA'!#REF!</definedName>
    <definedName name="SG_13_06_1">[13]RESUMO!#REF!</definedName>
    <definedName name="SG_13_07">'[49]Planilha PROJETISTA'!#REF!</definedName>
    <definedName name="SG_13_07_1">[13]RESUMO!#REF!</definedName>
    <definedName name="SG_13_08">'[49]Planilha PROJETISTA'!#REF!</definedName>
    <definedName name="SG_13_08_1">[13]RESUMO!#REF!</definedName>
    <definedName name="SG_13_09">'[49]Planilha PROJETISTA'!#REF!</definedName>
    <definedName name="SG_13_09_1">[13]RESUMO!#REF!</definedName>
    <definedName name="SG_13_10">'[49]Planilha PROJETISTA'!#REF!</definedName>
    <definedName name="SG_13_10_1">[13]RESUMO!#REF!</definedName>
    <definedName name="SG_13_11">'[49]Planilha PROJETISTA'!#REF!</definedName>
    <definedName name="SG_13_11_1">[13]RESUMO!#REF!</definedName>
    <definedName name="SG_13_12">'[49]Planilha PROJETISTA'!#REF!</definedName>
    <definedName name="SG_13_12_1">[13]RESUMO!#REF!</definedName>
    <definedName name="SG_13_13">'[49]Planilha PROJETISTA'!#REF!</definedName>
    <definedName name="SG_13_13_1">[13]RESUMO!#REF!</definedName>
    <definedName name="SG_13_14">'[49]Planilha PROJETISTA'!#REF!</definedName>
    <definedName name="SG_13_14_1">[13]RESUMO!#REF!</definedName>
    <definedName name="SG_13_15">'[49]Planilha PROJETISTA'!#REF!</definedName>
    <definedName name="SG_13_15_1">[13]RESUMO!#REF!</definedName>
    <definedName name="SG_13_16">'[49]Planilha PROJETISTA'!#REF!</definedName>
    <definedName name="SG_13_16_1">[13]RESUMO!#REF!</definedName>
    <definedName name="SG_13_17">'[49]Planilha PROJETISTA'!#REF!</definedName>
    <definedName name="SG_13_17_1">[13]RESUMO!#REF!</definedName>
    <definedName name="SG_13_18">'[49]Planilha PROJETISTA'!#REF!</definedName>
    <definedName name="SG_13_18_1">[13]RESUMO!#REF!</definedName>
    <definedName name="SG_13_19">'[49]Planilha PROJETISTA'!#REF!</definedName>
    <definedName name="SG_13_19_1">[13]RESUMO!#REF!</definedName>
    <definedName name="SG_13_20">'[49]Planilha PROJETISTA'!#REF!</definedName>
    <definedName name="SG_13_20_1">[13]RESUMO!#REF!</definedName>
    <definedName name="SG_14_01_1">[13]RESUMO!#REF!</definedName>
    <definedName name="SG_14_02_1">[13]RESUMO!#REF!</definedName>
    <definedName name="SG_14_03_1">[13]RESUMO!#REF!</definedName>
    <definedName name="SG_14_04_1">[13]RESUMO!#REF!</definedName>
    <definedName name="SG_14_05_1">[13]RESUMO!#REF!</definedName>
    <definedName name="SG_14_06_1">[13]RESUMO!#REF!</definedName>
    <definedName name="SG_14_07_1">[13]RESUMO!#REF!</definedName>
    <definedName name="SG_14_08">'[49]Planilha PROJETISTA'!#REF!</definedName>
    <definedName name="SG_14_08_1">[13]RESUMO!#REF!</definedName>
    <definedName name="SG_14_09">'[49]Planilha PROJETISTA'!#REF!</definedName>
    <definedName name="SG_14_09_1">[13]RESUMO!#REF!</definedName>
    <definedName name="SG_14_10">'[49]Planilha PROJETISTA'!#REF!</definedName>
    <definedName name="SG_14_10_1">[13]RESUMO!#REF!</definedName>
    <definedName name="SG_14_11">'[49]Planilha PROJETISTA'!#REF!</definedName>
    <definedName name="SG_14_11_1">[13]RESUMO!#REF!</definedName>
    <definedName name="SG_14_12">'[49]Planilha PROJETISTA'!#REF!</definedName>
    <definedName name="SG_14_12_1">[13]RESUMO!#REF!</definedName>
    <definedName name="SG_14_13">'[49]Planilha PROJETISTA'!#REF!</definedName>
    <definedName name="SG_14_13_1">[13]RESUMO!#REF!</definedName>
    <definedName name="SG_14_14">'[49]Planilha PROJETISTA'!#REF!</definedName>
    <definedName name="SG_14_14_1">[13]RESUMO!#REF!</definedName>
    <definedName name="SG_14_15">'[49]Planilha PROJETISTA'!#REF!</definedName>
    <definedName name="SG_14_15_1">[13]RESUMO!#REF!</definedName>
    <definedName name="SG_14_16">'[49]Planilha PROJETISTA'!#REF!</definedName>
    <definedName name="SG_14_16_1">[13]RESUMO!#REF!</definedName>
    <definedName name="SG_14_17">'[49]Planilha PROJETISTA'!#REF!</definedName>
    <definedName name="SG_14_17_1">[13]RESUMO!#REF!</definedName>
    <definedName name="SG_14_18">'[49]Planilha PROJETISTA'!#REF!</definedName>
    <definedName name="SG_14_18_1">[13]RESUMO!#REF!</definedName>
    <definedName name="SG_14_19">'[49]Planilha PROJETISTA'!#REF!</definedName>
    <definedName name="SG_14_19_1">[13]RESUMO!#REF!</definedName>
    <definedName name="SG_14_20">'[49]Planilha PROJETISTA'!#REF!</definedName>
    <definedName name="SG_14_20_1">[13]RESUMO!#REF!</definedName>
    <definedName name="SG_15_01_1">[13]RESUMO!#REF!</definedName>
    <definedName name="SG_15_02_1">[13]RESUMO!#REF!</definedName>
    <definedName name="SG_15_03_1">[13]RESUMO!#REF!</definedName>
    <definedName name="SG_15_04_1">[13]RESUMO!#REF!</definedName>
    <definedName name="SG_15_05_1">[13]RESUMO!#REF!</definedName>
    <definedName name="SG_15_06_1">[13]RESUMO!#REF!</definedName>
    <definedName name="SG_15_07_1">[13]RESUMO!#REF!</definedName>
    <definedName name="SG_15_08_1">[13]RESUMO!#REF!</definedName>
    <definedName name="SG_15_09_1">[13]RESUMO!#REF!</definedName>
    <definedName name="SG_15_10_1">[13]RESUMO!#REF!</definedName>
    <definedName name="SG_15_11_1">[13]RESUMO!#REF!</definedName>
    <definedName name="SG_15_12_1">[13]RESUMO!#REF!</definedName>
    <definedName name="SG_15_13_1">[13]RESUMO!#REF!</definedName>
    <definedName name="SG_15_14_1">[13]RESUMO!#REF!</definedName>
    <definedName name="SG_15_15_1">[13]RESUMO!#REF!</definedName>
    <definedName name="SG_15_16_1">[13]RESUMO!#REF!</definedName>
    <definedName name="SG_15_17_1">[13]RESUMO!#REF!</definedName>
    <definedName name="SG_15_18_1">[13]RESUMO!#REF!</definedName>
    <definedName name="SG_15_19_1">[13]RESUMO!#REF!</definedName>
    <definedName name="SG_15_20_1">[13]RESUMO!#REF!</definedName>
    <definedName name="SG_16_01_1">[13]RESUMO!#REF!</definedName>
    <definedName name="SG_16_02_1">[13]RESUMO!#REF!</definedName>
    <definedName name="SG_16_03_1">[13]RESUMO!#REF!</definedName>
    <definedName name="SG_16_04_1">[13]RESUMO!#REF!</definedName>
    <definedName name="SG_16_05_1">[13]RESUMO!#REF!</definedName>
    <definedName name="SG_16_06_1">[13]RESUMO!#REF!</definedName>
    <definedName name="SG_16_07_1">[13]RESUMO!#REF!</definedName>
    <definedName name="SG_16_08_1">[13]RESUMO!#REF!</definedName>
    <definedName name="SG_16_09_1">[13]RESUMO!#REF!</definedName>
    <definedName name="SG_16_10_1">[13]RESUMO!#REF!</definedName>
    <definedName name="SG_16_11_1">[13]RESUMO!#REF!</definedName>
    <definedName name="SG_16_12_1">[13]RESUMO!#REF!</definedName>
    <definedName name="SG_16_13_1">[13]RESUMO!#REF!</definedName>
    <definedName name="SG_16_14_1">[13]RESUMO!#REF!</definedName>
    <definedName name="SG_16_15_1">[13]RESUMO!#REF!</definedName>
    <definedName name="SG_16_16_1">[13]RESUMO!#REF!</definedName>
    <definedName name="SG_16_17_1">[13]RESUMO!#REF!</definedName>
    <definedName name="SG_16_18_1">[13]RESUMO!#REF!</definedName>
    <definedName name="SG_16_19_1">[13]RESUMO!#REF!</definedName>
    <definedName name="SG_16_20_1">[13]RESUMO!#REF!</definedName>
    <definedName name="SG_17_01_1">[13]RESUMO!#REF!</definedName>
    <definedName name="SG_17_02_1">[13]RESUMO!#REF!</definedName>
    <definedName name="SG_17_03_1">[13]RESUMO!#REF!</definedName>
    <definedName name="SG_17_04_1">[13]RESUMO!#REF!</definedName>
    <definedName name="SG_17_05_1">[13]RESUMO!#REF!</definedName>
    <definedName name="SG_17_06_1">[13]RESUMO!#REF!</definedName>
    <definedName name="SG_17_07_1">[13]RESUMO!#REF!</definedName>
    <definedName name="SG_17_08_1">[13]RESUMO!#REF!</definedName>
    <definedName name="SG_17_09_1">[13]RESUMO!#REF!</definedName>
    <definedName name="SG_17_10_1">[13]RESUMO!#REF!</definedName>
    <definedName name="SG_17_11_1">[13]RESUMO!#REF!</definedName>
    <definedName name="SG_17_12_1">[13]RESUMO!#REF!</definedName>
    <definedName name="SG_17_13_1">[13]RESUMO!#REF!</definedName>
    <definedName name="SG_17_14_1">[13]RESUMO!#REF!</definedName>
    <definedName name="SG_17_15_1">[13]RESUMO!#REF!</definedName>
    <definedName name="SG_17_16_1">[13]RESUMO!#REF!</definedName>
    <definedName name="SG_17_17_1">[13]RESUMO!#REF!</definedName>
    <definedName name="SG_17_18_1">[13]RESUMO!#REF!</definedName>
    <definedName name="SG_17_19_1">[13]RESUMO!#REF!</definedName>
    <definedName name="SG_17_20_1">[13]RESUMO!#REF!</definedName>
    <definedName name="SG_18_01_1">[13]RESUMO!#REF!</definedName>
    <definedName name="SG_18_02_1">[13]RESUMO!#REF!</definedName>
    <definedName name="SG_18_03_1">[13]RESUMO!#REF!</definedName>
    <definedName name="SG_18_04_1">[13]RESUMO!#REF!</definedName>
    <definedName name="SG_18_05_1">[13]RESUMO!#REF!</definedName>
    <definedName name="SG_18_06_1">[13]RESUMO!#REF!</definedName>
    <definedName name="SG_18_07_1">[13]RESUMO!#REF!</definedName>
    <definedName name="SG_18_08_1">[13]RESUMO!#REF!</definedName>
    <definedName name="SG_18_09_1">[13]RESUMO!#REF!</definedName>
    <definedName name="SG_18_10_1">[13]RESUMO!#REF!</definedName>
    <definedName name="SG_18_11_1">[13]RESUMO!#REF!</definedName>
    <definedName name="SG_18_12_1">[13]RESUMO!#REF!</definedName>
    <definedName name="SG_18_13_1">[13]RESUMO!#REF!</definedName>
    <definedName name="SG_18_14_1">[13]RESUMO!#REF!</definedName>
    <definedName name="SG_18_15_1">[13]RESUMO!#REF!</definedName>
    <definedName name="SG_18_16_1">[13]RESUMO!#REF!</definedName>
    <definedName name="SG_18_17_1">[13]RESUMO!#REF!</definedName>
    <definedName name="SG_18_18_1">[13]RESUMO!#REF!</definedName>
    <definedName name="SG_18_19_1">[13]RESUMO!#REF!</definedName>
    <definedName name="SG_18_20_1">[13]RESUMO!#REF!</definedName>
    <definedName name="SG_19_01_1">[13]RESUMO!#REF!</definedName>
    <definedName name="SG_19_02_1">[13]RESUMO!#REF!</definedName>
    <definedName name="SG_19_03_1">[13]RESUMO!#REF!</definedName>
    <definedName name="SG_19_04_1">[13]RESUMO!#REF!</definedName>
    <definedName name="SG_19_05_1">[13]RESUMO!#REF!</definedName>
    <definedName name="SG_19_06_1">[13]RESUMO!#REF!</definedName>
    <definedName name="SG_19_07_1">[13]RESUMO!#REF!</definedName>
    <definedName name="SG_19_08_1">[13]RESUMO!#REF!</definedName>
    <definedName name="SG_19_09_1">[13]RESUMO!#REF!</definedName>
    <definedName name="SG_19_10_1">[13]RESUMO!#REF!</definedName>
    <definedName name="SG_19_11_1">[13]RESUMO!#REF!</definedName>
    <definedName name="SG_19_12_1">[13]RESUMO!#REF!</definedName>
    <definedName name="SG_19_13_1">[13]RESUMO!#REF!</definedName>
    <definedName name="SG_19_14_1">[13]RESUMO!#REF!</definedName>
    <definedName name="SG_19_15_1">[13]RESUMO!#REF!</definedName>
    <definedName name="SG_19_16_1">[13]RESUMO!#REF!</definedName>
    <definedName name="SG_19_17_1">[13]RESUMO!#REF!</definedName>
    <definedName name="SG_19_18_1">[13]RESUMO!#REF!</definedName>
    <definedName name="SG_19_19_1">[13]RESUMO!#REF!</definedName>
    <definedName name="SG_19_20_1">[13]RESUMO!#REF!</definedName>
    <definedName name="SG_20_01_1">[13]RESUMO!#REF!</definedName>
    <definedName name="SG_20_02_1">[13]RESUMO!#REF!</definedName>
    <definedName name="SG_20_03_1">[13]RESUMO!#REF!</definedName>
    <definedName name="SG_20_04_1">[13]RESUMO!#REF!</definedName>
    <definedName name="SG_20_05_1">[13]RESUMO!#REF!</definedName>
    <definedName name="SG_20_06_1">[13]RESUMO!#REF!</definedName>
    <definedName name="SG_20_07_1">[13]RESUMO!#REF!</definedName>
    <definedName name="SG_20_08_1">[13]RESUMO!#REF!</definedName>
    <definedName name="SG_20_09_1">[13]RESUMO!#REF!</definedName>
    <definedName name="SG_20_10_1">[13]RESUMO!#REF!</definedName>
    <definedName name="SG_20_11_1">[13]RESUMO!#REF!</definedName>
    <definedName name="SG_20_12_1">[13]RESUMO!#REF!</definedName>
    <definedName name="SG_20_13_1">[13]RESUMO!#REF!</definedName>
    <definedName name="SG_20_14_1">[13]RESUMO!#REF!</definedName>
    <definedName name="SG_20_15_1">[13]RESUMO!#REF!</definedName>
    <definedName name="SG_20_16_1">[13]RESUMO!#REF!</definedName>
    <definedName name="SG_20_17_1">[13]RESUMO!#REF!</definedName>
    <definedName name="SG_20_18_1">[13]RESUMO!#REF!</definedName>
    <definedName name="SG_20_19_1">[13]RESUMO!#REF!</definedName>
    <definedName name="SG_20_20_1">[13]RESUMO!#REF!</definedName>
    <definedName name="SINAPI">#REF!</definedName>
    <definedName name="soa">[27]PLANILHA!#REF!</definedName>
    <definedName name="soares">[27]PLANILHA!#REF!</definedName>
    <definedName name="SomaAgrup" hidden="1">SUMIF(OFFSET(#REF!,1,0,#REF!),"S",OFFSET(#REF!,1,0,#REF!))</definedName>
    <definedName name="sondacil">#REF!</definedName>
    <definedName name="SSD" localSheetId="11">Plan1</definedName>
    <definedName name="SSD" localSheetId="0">Plan1</definedName>
    <definedName name="SSD" localSheetId="1">Plan1</definedName>
    <definedName name="SSD" localSheetId="4">Plan1</definedName>
    <definedName name="SSD">Plan1</definedName>
    <definedName name="sss">'[50]Planilha PROJETISTA'!#REF!</definedName>
    <definedName name="step">'[36]Ponto de Equilíbrio'!$C$16</definedName>
    <definedName name="t">'[49]Planilha PROJETISTA'!#REF!</definedName>
    <definedName name="tab">#REF!</definedName>
    <definedName name="Tabela">#REF!</definedName>
    <definedName name="Tabela_1">#REF!</definedName>
    <definedName name="Tabela_1_6">#REF!</definedName>
    <definedName name="Tabela_10">#REF!</definedName>
    <definedName name="Tabela_2">#REF!</definedName>
    <definedName name="Tabela_3">#REF!</definedName>
    <definedName name="Tabela_4">#REF!</definedName>
    <definedName name="Tabela_5">#REF!</definedName>
    <definedName name="Tabela_5_1">#REF!</definedName>
    <definedName name="Tabela_6">#REF!</definedName>
    <definedName name="TABREC">'[51]TABELA RECURSOS'!$A$1:$G$142</definedName>
    <definedName name="TB_Ø">#REF!</definedName>
    <definedName name="TERRAPLANAGEM4">#REF!</definedName>
    <definedName name="teste">[15]Pontes!#REF!</definedName>
    <definedName name="Tipo_de_Salario">#REF!</definedName>
    <definedName name="TIPOORCAMENTO" hidden="1">IF(VALUE([52]MENU!$O$3)=2,"Licitado","Proposto")</definedName>
    <definedName name="TIT1_2">#REF!</definedName>
    <definedName name="TIT1_3">#REF!</definedName>
    <definedName name="TIT2_2">#REF!</definedName>
    <definedName name="TIT2_3">#REF!</definedName>
    <definedName name="_xlnm.Print_Titles" localSheetId="5">ORÇAMENTO!$5:$15</definedName>
    <definedName name="_xlnm.Print_Titles" localSheetId="4">'ORÇAMENTO (F)'!$5:$15</definedName>
    <definedName name="_xlnm.Print_Titles">#REF!</definedName>
    <definedName name="toatal4">#REF!</definedName>
    <definedName name="TOCANTINÓPOLIS">#REF!</definedName>
    <definedName name="TOT">'[1]Bm 8'!#REF!</definedName>
    <definedName name="total">#REF!</definedName>
    <definedName name="TOTAL_GERAL_1">[13]RESUMO!#REF!</definedName>
    <definedName name="TOTAL_RESUMO">#REF!</definedName>
    <definedName name="total2">#REF!</definedName>
    <definedName name="total3">#REF!</definedName>
    <definedName name="total4">#REF!</definedName>
    <definedName name="TR">#REF!</definedName>
    <definedName name="TSYEJMSNH">#REF!</definedName>
    <definedName name="TTT">#REF!</definedName>
    <definedName name="TxCresc">'[28]TodasTraf-2000-NoPrint'!$C$7:$L$17</definedName>
    <definedName name="tyuu" hidden="1">[39]Poço!#REF!</definedName>
    <definedName name="ui">'[11]Ser-Sac'!$B$95</definedName>
    <definedName name="Unit.">#REF!</definedName>
    <definedName name="uuuuuuuuuuuuu">#REF!</definedName>
    <definedName name="v">#REF!</definedName>
    <definedName name="Valores">#REF!</definedName>
    <definedName name="VALORES_VALORES_Listar">#REF!</definedName>
    <definedName name="vcasd" hidden="1">{#N/A,#N/A,FALSE,"Plan1"}</definedName>
    <definedName name="Veic">'[26]Adm Local '!$K$311</definedName>
    <definedName name="VIGASBALDRAMES">'[53]001-VIG_FUND-AGO2000'!$B$13:$IV$8135</definedName>
    <definedName name="Volume">#REF!</definedName>
    <definedName name="VTOTAL1" hidden="1">ROUND(#REF!*#REF!,15-13*#REF!)</definedName>
    <definedName name="w">#REF!</definedName>
    <definedName name="Wal">#REF!</definedName>
    <definedName name="walt4">#REF!</definedName>
    <definedName name="wrn.mo2." hidden="1">{#N/A,#N/A,FALSE,"MO (2)"}</definedName>
    <definedName name="wrn.Orçamento." hidden="1">{#N/A,#N/A,FALSE,"Planilha";#N/A,#N/A,FALSE,"Resumo";#N/A,#N/A,FALSE,"Fisico";#N/A,#N/A,FALSE,"Financeiro";#N/A,#N/A,FALSE,"Financeiro"}</definedName>
    <definedName name="wrn.SBBE." hidden="1">{#N/A,#N/A,FALSE,"Plan1"}</definedName>
    <definedName name="xcvxf">'[3]Bm 8'!#REF!</definedName>
    <definedName name="XSX">#REF!</definedName>
    <definedName name="XTUBO">#REF!</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I13" i="71" l="1"/>
  <c r="I17" i="71" s="1"/>
  <c r="L17" i="71"/>
  <c r="K13" i="71" l="1"/>
  <c r="K17" i="71" s="1"/>
  <c r="F17" i="58" l="1"/>
  <c r="B16" i="26" l="1"/>
  <c r="J276" i="64"/>
  <c r="J275" i="64"/>
  <c r="J274" i="64"/>
  <c r="J273" i="64"/>
  <c r="J272" i="64"/>
  <c r="J271" i="64"/>
  <c r="J270" i="64"/>
  <c r="J269" i="64"/>
  <c r="J268" i="64"/>
  <c r="J267" i="64"/>
  <c r="J266" i="64"/>
  <c r="J265" i="64"/>
  <c r="J264" i="64"/>
  <c r="J263" i="64"/>
  <c r="J262" i="64"/>
  <c r="J261" i="64"/>
  <c r="J260" i="64"/>
  <c r="J259" i="64"/>
  <c r="J258" i="64"/>
  <c r="J257" i="64"/>
  <c r="J256" i="64"/>
  <c r="J255" i="64"/>
  <c r="J254" i="64"/>
  <c r="J253" i="64"/>
  <c r="J252" i="64"/>
  <c r="J251" i="64"/>
  <c r="J250" i="64"/>
  <c r="J249" i="64"/>
  <c r="J248" i="64"/>
  <c r="J247" i="64"/>
  <c r="J246" i="64"/>
  <c r="J245" i="64"/>
  <c r="J244" i="64"/>
  <c r="J243" i="64"/>
  <c r="J242" i="64"/>
  <c r="J241" i="64"/>
  <c r="J240" i="64"/>
  <c r="J239" i="64"/>
  <c r="J238" i="64"/>
  <c r="J237" i="64"/>
  <c r="J236" i="64"/>
  <c r="J235" i="64"/>
  <c r="J234" i="64"/>
  <c r="J233" i="64"/>
  <c r="J232" i="64"/>
  <c r="J231" i="64"/>
  <c r="J230" i="64"/>
  <c r="J229" i="64"/>
  <c r="J228" i="64"/>
  <c r="J227" i="64"/>
  <c r="J226" i="64"/>
  <c r="J225" i="64"/>
  <c r="J224" i="64"/>
  <c r="J223" i="64"/>
  <c r="J222" i="64"/>
  <c r="J221" i="64"/>
  <c r="J220" i="64"/>
  <c r="J219" i="64"/>
  <c r="J218" i="64"/>
  <c r="J217" i="64"/>
  <c r="J216" i="64"/>
  <c r="J215" i="64"/>
  <c r="J214" i="64"/>
  <c r="J213" i="64"/>
  <c r="J212" i="64"/>
  <c r="J211" i="64"/>
  <c r="J210" i="64"/>
  <c r="J209" i="64"/>
  <c r="J208" i="64"/>
  <c r="J207" i="64"/>
  <c r="J206" i="64"/>
  <c r="J205" i="64"/>
  <c r="J204" i="64"/>
  <c r="J203" i="64"/>
  <c r="J202" i="64"/>
  <c r="J201" i="64"/>
  <c r="J200" i="64"/>
  <c r="J199" i="64"/>
  <c r="J198" i="64"/>
  <c r="J197" i="64"/>
  <c r="J196" i="64"/>
  <c r="J195" i="64"/>
  <c r="J194" i="64"/>
  <c r="J193" i="64"/>
  <c r="J192" i="64"/>
  <c r="J191" i="64"/>
  <c r="J190" i="64"/>
  <c r="J189" i="64"/>
  <c r="J188" i="64"/>
  <c r="J187" i="64"/>
  <c r="J186" i="64"/>
  <c r="J185" i="64"/>
  <c r="J184" i="64"/>
  <c r="J183" i="64"/>
  <c r="J182" i="64"/>
  <c r="J181" i="64"/>
  <c r="J180" i="64"/>
  <c r="J179" i="64"/>
  <c r="J178" i="64"/>
  <c r="J177" i="64"/>
  <c r="J176" i="64"/>
  <c r="J175" i="64"/>
  <c r="J174" i="64"/>
  <c r="J173" i="64"/>
  <c r="J172" i="64"/>
  <c r="J171" i="64"/>
  <c r="J170" i="64"/>
  <c r="J169" i="64"/>
  <c r="J168" i="64"/>
  <c r="J167" i="64"/>
  <c r="J166" i="64"/>
  <c r="J165" i="64"/>
  <c r="J164" i="64"/>
  <c r="J163" i="64"/>
  <c r="J162" i="64"/>
  <c r="J161" i="64"/>
  <c r="J160" i="64"/>
  <c r="J159" i="64"/>
  <c r="J158" i="64"/>
  <c r="J157" i="64"/>
  <c r="J156" i="64"/>
  <c r="J155" i="64"/>
  <c r="J154" i="64"/>
  <c r="J153" i="64"/>
  <c r="J152" i="64"/>
  <c r="J151" i="64"/>
  <c r="J150" i="64"/>
  <c r="J149" i="64"/>
  <c r="J148" i="64"/>
  <c r="J147" i="64"/>
  <c r="J146" i="64"/>
  <c r="J145" i="64"/>
  <c r="J144" i="64"/>
  <c r="J143" i="64"/>
  <c r="J142" i="64"/>
  <c r="J141" i="64"/>
  <c r="J140" i="64"/>
  <c r="J139" i="64"/>
  <c r="J138" i="64"/>
  <c r="J137" i="64"/>
  <c r="J136" i="64"/>
  <c r="J135" i="64"/>
  <c r="J134" i="64"/>
  <c r="J133" i="64"/>
  <c r="J132" i="64"/>
  <c r="J131" i="64"/>
  <c r="J130" i="64"/>
  <c r="J129" i="64"/>
  <c r="J128" i="64"/>
  <c r="J127" i="64"/>
  <c r="J125" i="64"/>
  <c r="J124" i="64"/>
  <c r="J123" i="64"/>
  <c r="J122" i="64"/>
  <c r="J121" i="64"/>
  <c r="J120" i="64"/>
  <c r="J119" i="64"/>
  <c r="J118" i="64"/>
  <c r="J117" i="64"/>
  <c r="J116" i="64"/>
  <c r="J115" i="64"/>
  <c r="J114" i="64"/>
  <c r="J113" i="64"/>
  <c r="J112" i="64"/>
  <c r="J111" i="64"/>
  <c r="J110" i="64"/>
  <c r="J109" i="64"/>
  <c r="J108" i="64"/>
  <c r="J107" i="64"/>
  <c r="J106" i="64"/>
  <c r="J105" i="64"/>
  <c r="J104" i="64"/>
  <c r="J103" i="64"/>
  <c r="J102" i="64"/>
  <c r="J101" i="64"/>
  <c r="J100" i="64"/>
  <c r="J99" i="64"/>
  <c r="J98" i="64"/>
  <c r="J97" i="64"/>
  <c r="J96" i="64"/>
  <c r="J95" i="64"/>
  <c r="J94" i="64"/>
  <c r="J93" i="64"/>
  <c r="J92" i="64"/>
  <c r="J91" i="64"/>
  <c r="J90" i="64"/>
  <c r="J89" i="64"/>
  <c r="J88" i="64"/>
  <c r="J87" i="64"/>
  <c r="J86" i="64"/>
  <c r="J85" i="64"/>
  <c r="J84" i="64"/>
  <c r="J83" i="64"/>
  <c r="J82" i="64"/>
  <c r="J81" i="64"/>
  <c r="J80" i="64"/>
  <c r="J79" i="64"/>
  <c r="J78" i="64"/>
  <c r="J77" i="64"/>
  <c r="J76" i="64"/>
  <c r="J75" i="64"/>
  <c r="J74" i="64"/>
  <c r="J73" i="64"/>
  <c r="J72" i="64"/>
  <c r="J71" i="64"/>
  <c r="J70" i="64"/>
  <c r="J69" i="64"/>
  <c r="J68" i="64"/>
  <c r="J67" i="64"/>
  <c r="J66" i="64"/>
  <c r="J65" i="64"/>
  <c r="J64" i="64"/>
  <c r="J63" i="64"/>
  <c r="J62" i="64"/>
  <c r="J61" i="64"/>
  <c r="J60" i="64"/>
  <c r="J59" i="64"/>
  <c r="J58" i="64"/>
  <c r="J57" i="64"/>
  <c r="J56" i="64"/>
  <c r="J55" i="64"/>
  <c r="J54" i="64"/>
  <c r="J53" i="64"/>
  <c r="J52" i="64"/>
  <c r="J51" i="64"/>
  <c r="J50" i="64"/>
  <c r="J49" i="64"/>
  <c r="J48" i="64"/>
  <c r="J47" i="64"/>
  <c r="J46" i="64"/>
  <c r="J45" i="64"/>
  <c r="J44" i="64"/>
  <c r="J43" i="64"/>
  <c r="J42" i="64"/>
  <c r="J41" i="64"/>
  <c r="J40" i="64"/>
  <c r="J39" i="64"/>
  <c r="J38" i="64"/>
  <c r="J37" i="64"/>
  <c r="J36" i="64"/>
  <c r="J35" i="64"/>
  <c r="J34" i="64"/>
  <c r="J33" i="64"/>
  <c r="J32" i="64"/>
  <c r="J31" i="64"/>
  <c r="J30" i="64"/>
  <c r="J29" i="64"/>
  <c r="J28" i="64"/>
  <c r="J27" i="64"/>
  <c r="J26" i="64"/>
  <c r="J25" i="64"/>
  <c r="J24" i="64"/>
  <c r="J23" i="64"/>
  <c r="J22" i="64"/>
  <c r="J21" i="64"/>
  <c r="J20" i="64"/>
  <c r="J277" i="64" l="1"/>
  <c r="J278" i="64" s="1"/>
  <c r="D16" i="26" l="1"/>
  <c r="D18" i="26" s="1"/>
  <c r="H17" i="58" l="1"/>
  <c r="G22" i="59" l="1"/>
  <c r="G23" i="59"/>
  <c r="G24" i="59"/>
  <c r="F23" i="59"/>
  <c r="E22" i="59"/>
  <c r="E23" i="59"/>
  <c r="E24" i="59"/>
  <c r="D22" i="59"/>
  <c r="D23" i="59"/>
  <c r="D24" i="59"/>
  <c r="H22" i="59"/>
  <c r="H23" i="59"/>
  <c r="H24" i="59"/>
  <c r="B22" i="59"/>
  <c r="B23" i="59"/>
  <c r="B24" i="59"/>
  <c r="I22" i="59" l="1"/>
  <c r="I24" i="59"/>
  <c r="I18" i="61"/>
  <c r="I16" i="61"/>
  <c r="I17" i="61"/>
  <c r="I23" i="59"/>
  <c r="D9" i="58"/>
  <c r="AM16" i="26" l="1"/>
  <c r="AK16" i="26"/>
  <c r="AI16" i="26"/>
  <c r="AG16" i="26"/>
  <c r="AE16" i="26"/>
  <c r="AC16" i="26"/>
  <c r="AA16" i="26"/>
  <c r="Y16" i="26"/>
  <c r="W16" i="26"/>
  <c r="U16" i="26"/>
  <c r="S16" i="26"/>
  <c r="Q16" i="26"/>
  <c r="O16" i="26"/>
  <c r="M16" i="26"/>
  <c r="K16" i="26"/>
  <c r="I16" i="26"/>
  <c r="G16" i="26"/>
  <c r="E16" i="26"/>
  <c r="K831" i="26" l="1"/>
  <c r="K1113" i="26" l="1"/>
  <c r="H21" i="69" l="1"/>
  <c r="H14" i="69"/>
  <c r="I24" i="16" l="1"/>
  <c r="J24" i="16" l="1"/>
  <c r="K24" i="16" s="1"/>
  <c r="G14" i="26"/>
  <c r="I14" i="26" s="1"/>
  <c r="K14" i="26" s="1"/>
  <c r="M14" i="26" s="1"/>
  <c r="O14" i="26" s="1"/>
  <c r="Q14" i="26" s="1"/>
  <c r="S14" i="26" s="1"/>
  <c r="U14" i="26" s="1"/>
  <c r="J28" i="16"/>
  <c r="G116" i="16"/>
  <c r="G115" i="16"/>
  <c r="J115" i="16"/>
  <c r="J33" i="16"/>
  <c r="J34" i="16"/>
  <c r="J81" i="16"/>
  <c r="I78" i="16"/>
  <c r="I77" i="16"/>
  <c r="J69" i="16"/>
  <c r="I67" i="16"/>
  <c r="J59" i="16"/>
  <c r="I56" i="16"/>
  <c r="W14" i="26" l="1"/>
  <c r="Y14" i="26" s="1"/>
  <c r="AA14" i="26" s="1"/>
  <c r="AC14" i="26" s="1"/>
  <c r="AE14" i="26" s="1"/>
  <c r="AG14" i="26" s="1"/>
  <c r="AI14" i="26" s="1"/>
  <c r="AK14" i="26" s="1"/>
  <c r="AM14" i="26" s="1"/>
  <c r="K115" i="16"/>
  <c r="G41" i="59"/>
  <c r="F41" i="59"/>
  <c r="E41" i="59"/>
  <c r="D41" i="59"/>
  <c r="C41" i="59"/>
  <c r="B41" i="59"/>
  <c r="G40" i="59"/>
  <c r="F40" i="59"/>
  <c r="E40" i="59"/>
  <c r="D40" i="59"/>
  <c r="C40" i="59"/>
  <c r="B40" i="59"/>
  <c r="G39" i="59"/>
  <c r="F39" i="59"/>
  <c r="E39" i="59"/>
  <c r="D39" i="59"/>
  <c r="C39" i="59"/>
  <c r="B39" i="59"/>
  <c r="G38" i="59"/>
  <c r="F38" i="59"/>
  <c r="E38" i="59"/>
  <c r="D38" i="59"/>
  <c r="C38" i="59"/>
  <c r="B38" i="59"/>
  <c r="G37" i="59"/>
  <c r="F37" i="59"/>
  <c r="E37" i="59"/>
  <c r="D37" i="59"/>
  <c r="C37" i="59"/>
  <c r="B37" i="59"/>
  <c r="G36" i="59"/>
  <c r="F36" i="59"/>
  <c r="E36" i="59"/>
  <c r="D36" i="59"/>
  <c r="C36" i="59"/>
  <c r="B36" i="59"/>
  <c r="G35" i="59"/>
  <c r="F35" i="59"/>
  <c r="E35" i="59"/>
  <c r="D35" i="59"/>
  <c r="C35" i="59"/>
  <c r="B35" i="59"/>
  <c r="G34" i="59"/>
  <c r="F34" i="59"/>
  <c r="E34" i="59"/>
  <c r="D34" i="59"/>
  <c r="C34" i="59"/>
  <c r="B34" i="59"/>
  <c r="G33" i="59"/>
  <c r="F33" i="59"/>
  <c r="E33" i="59"/>
  <c r="D33" i="59"/>
  <c r="C33" i="59"/>
  <c r="B33" i="59"/>
  <c r="G32" i="59"/>
  <c r="F32" i="59"/>
  <c r="E32" i="59"/>
  <c r="D32" i="59"/>
  <c r="C32" i="59"/>
  <c r="B32" i="59"/>
  <c r="G31" i="59"/>
  <c r="E31" i="59"/>
  <c r="D31" i="59"/>
  <c r="C31" i="59"/>
  <c r="B31" i="59"/>
  <c r="G30" i="59"/>
  <c r="F30" i="59"/>
  <c r="E30" i="59"/>
  <c r="D30" i="59"/>
  <c r="C30" i="59"/>
  <c r="B30" i="59"/>
  <c r="G29" i="59"/>
  <c r="F29" i="59"/>
  <c r="E29" i="59"/>
  <c r="D29" i="59"/>
  <c r="C29" i="59"/>
  <c r="B29" i="59"/>
  <c r="G28" i="59"/>
  <c r="F28" i="59"/>
  <c r="E28" i="59"/>
  <c r="D28" i="59"/>
  <c r="C28" i="59"/>
  <c r="B28" i="59"/>
  <c r="G27" i="59"/>
  <c r="F27" i="59"/>
  <c r="E27" i="59"/>
  <c r="D27" i="59"/>
  <c r="C27" i="59"/>
  <c r="B27" i="59"/>
  <c r="G26" i="59"/>
  <c r="F26" i="59"/>
  <c r="E26" i="59"/>
  <c r="D26" i="59"/>
  <c r="C26" i="59"/>
  <c r="B26" i="59"/>
  <c r="G25" i="59"/>
  <c r="F25" i="59"/>
  <c r="E25" i="59"/>
  <c r="D25" i="59"/>
  <c r="C25" i="59"/>
  <c r="B25" i="59"/>
  <c r="G21" i="59"/>
  <c r="F21" i="59"/>
  <c r="E21" i="59"/>
  <c r="D21" i="59"/>
  <c r="C21" i="59"/>
  <c r="B21" i="59"/>
  <c r="G20" i="59"/>
  <c r="F20" i="59"/>
  <c r="E20" i="59"/>
  <c r="D20" i="59"/>
  <c r="C20" i="59"/>
  <c r="B20" i="59"/>
  <c r="G19" i="59"/>
  <c r="F19" i="59"/>
  <c r="E19" i="59"/>
  <c r="D19" i="59"/>
  <c r="C19" i="59"/>
  <c r="B19" i="59"/>
  <c r="G18" i="59"/>
  <c r="F18" i="59"/>
  <c r="E18" i="59"/>
  <c r="D18" i="59"/>
  <c r="C18" i="59"/>
  <c r="B18" i="59"/>
  <c r="G17" i="59"/>
  <c r="F17" i="59"/>
  <c r="E17" i="59"/>
  <c r="D17" i="59"/>
  <c r="C17" i="59"/>
  <c r="B17" i="59"/>
  <c r="G16" i="59"/>
  <c r="F16" i="59"/>
  <c r="E16" i="59"/>
  <c r="D16" i="59"/>
  <c r="C16" i="59"/>
  <c r="B16" i="59"/>
  <c r="G15" i="59"/>
  <c r="F15" i="59"/>
  <c r="E15" i="59"/>
  <c r="D15" i="59"/>
  <c r="C15" i="59"/>
  <c r="B15" i="59"/>
  <c r="G14" i="59"/>
  <c r="F14" i="59"/>
  <c r="E14" i="59"/>
  <c r="D14" i="59"/>
  <c r="C14" i="59"/>
  <c r="B14" i="59"/>
  <c r="G13" i="59"/>
  <c r="F13" i="59"/>
  <c r="E13" i="59"/>
  <c r="D13" i="59"/>
  <c r="C13" i="59"/>
  <c r="B13" i="59"/>
  <c r="G12" i="59"/>
  <c r="F12" i="59"/>
  <c r="E12" i="59"/>
  <c r="D12" i="59"/>
  <c r="B12" i="59"/>
  <c r="A12" i="59"/>
  <c r="Q36" i="61"/>
  <c r="P36" i="61"/>
  <c r="O36" i="61"/>
  <c r="N36" i="61"/>
  <c r="M36" i="61"/>
  <c r="L36" i="61"/>
  <c r="K36" i="61"/>
  <c r="J36" i="61"/>
  <c r="H41" i="59"/>
  <c r="H40" i="59"/>
  <c r="H39" i="59"/>
  <c r="H38" i="59"/>
  <c r="H37" i="59"/>
  <c r="H36" i="59"/>
  <c r="H35" i="59"/>
  <c r="I28" i="61"/>
  <c r="I27" i="61"/>
  <c r="H32" i="59"/>
  <c r="I25" i="61"/>
  <c r="I24" i="61"/>
  <c r="H29" i="59"/>
  <c r="H28" i="59"/>
  <c r="H27" i="59"/>
  <c r="H26" i="59"/>
  <c r="H25" i="59"/>
  <c r="H21" i="59"/>
  <c r="H20" i="59"/>
  <c r="I13" i="61"/>
  <c r="I12" i="61"/>
  <c r="H17" i="59"/>
  <c r="I10" i="61"/>
  <c r="I9" i="61"/>
  <c r="H14" i="59"/>
  <c r="H13" i="59"/>
  <c r="H12" i="59"/>
  <c r="F36" i="61"/>
  <c r="A7" i="61"/>
  <c r="A8" i="61" s="1"/>
  <c r="A9" i="61" s="1"/>
  <c r="A10" i="61" s="1"/>
  <c r="A11" i="61" s="1"/>
  <c r="A12" i="61" s="1"/>
  <c r="A13" i="61" s="1"/>
  <c r="A14" i="61" s="1"/>
  <c r="A15" i="61" s="1"/>
  <c r="A19" i="61" s="1"/>
  <c r="A20" i="61" s="1"/>
  <c r="A21" i="61" s="1"/>
  <c r="A22" i="61" s="1"/>
  <c r="A23" i="61" s="1"/>
  <c r="A24" i="61" s="1"/>
  <c r="A25" i="61" s="1"/>
  <c r="A26" i="61" s="1"/>
  <c r="A27" i="61" s="1"/>
  <c r="A28" i="61" s="1"/>
  <c r="A29" i="61" s="1"/>
  <c r="A30" i="61" s="1"/>
  <c r="A31" i="61" s="1"/>
  <c r="A32" i="61" s="1"/>
  <c r="A33" i="61" s="1"/>
  <c r="A34" i="61" s="1"/>
  <c r="A35" i="61" s="1"/>
  <c r="I35" i="61" l="1"/>
  <c r="I19" i="61"/>
  <c r="I8" i="61"/>
  <c r="I31" i="61"/>
  <c r="A14" i="59"/>
  <c r="I23" i="61"/>
  <c r="I33" i="61"/>
  <c r="I22" i="61"/>
  <c r="I7" i="61"/>
  <c r="I6" i="61"/>
  <c r="I32" i="61"/>
  <c r="I21" i="61"/>
  <c r="H16" i="59"/>
  <c r="H19" i="59"/>
  <c r="H34" i="59"/>
  <c r="A17" i="59"/>
  <c r="H31" i="59"/>
  <c r="I34" i="61"/>
  <c r="A20" i="59"/>
  <c r="I20" i="61"/>
  <c r="I30" i="61"/>
  <c r="I15" i="61"/>
  <c r="H15" i="59"/>
  <c r="H18" i="59"/>
  <c r="H30" i="59"/>
  <c r="H33" i="59"/>
  <c r="I29" i="61"/>
  <c r="I14" i="61"/>
  <c r="A13" i="59"/>
  <c r="A16" i="59"/>
  <c r="A19" i="59"/>
  <c r="I26" i="61"/>
  <c r="I11" i="61"/>
  <c r="A15" i="59"/>
  <c r="A18" i="59"/>
  <c r="A21" i="59"/>
  <c r="I36" i="61" l="1"/>
  <c r="C12" i="59"/>
  <c r="J111" i="16"/>
  <c r="J47" i="16" l="1"/>
  <c r="J48" i="16"/>
  <c r="I45" i="16"/>
  <c r="L139" i="16"/>
  <c r="L140" i="16" s="1"/>
  <c r="L141" i="16" s="1"/>
  <c r="L133" i="16"/>
  <c r="L134" i="16" s="1"/>
  <c r="L129" i="16"/>
  <c r="L130" i="16" s="1"/>
  <c r="L132" i="16" s="1"/>
  <c r="I41" i="59"/>
  <c r="I40" i="59"/>
  <c r="I39" i="59"/>
  <c r="I38" i="59"/>
  <c r="I37" i="59"/>
  <c r="I36" i="59"/>
  <c r="I35" i="59"/>
  <c r="I34" i="59"/>
  <c r="I33" i="59"/>
  <c r="I32" i="59"/>
  <c r="I31" i="59"/>
  <c r="I30" i="59"/>
  <c r="I29" i="59"/>
  <c r="I28" i="59"/>
  <c r="I27" i="59"/>
  <c r="I26" i="59"/>
  <c r="I25" i="59"/>
  <c r="I21" i="59"/>
  <c r="I20" i="59"/>
  <c r="I19" i="59"/>
  <c r="I18" i="59"/>
  <c r="I17" i="59"/>
  <c r="I16" i="59"/>
  <c r="I15" i="59"/>
  <c r="I14" i="59"/>
  <c r="I13" i="59"/>
  <c r="F84" i="59"/>
  <c r="A10" i="59"/>
  <c r="F19" i="56"/>
  <c r="F24" i="56" s="1"/>
  <c r="F20" i="56"/>
  <c r="F25" i="56" s="1"/>
  <c r="F23" i="56"/>
  <c r="G23" i="56" s="1"/>
  <c r="F30" i="56"/>
  <c r="F34" i="56" s="1"/>
  <c r="G42" i="56"/>
  <c r="G28" i="56"/>
  <c r="H28" i="56" s="1"/>
  <c r="G27" i="56"/>
  <c r="G21" i="56"/>
  <c r="G18" i="56"/>
  <c r="G17" i="56"/>
  <c r="G15" i="56"/>
  <c r="G14" i="56"/>
  <c r="G13" i="56"/>
  <c r="G9" i="56"/>
  <c r="G8" i="56"/>
  <c r="G7" i="56"/>
  <c r="G5" i="56"/>
  <c r="E23" i="56"/>
  <c r="H549" i="57"/>
  <c r="H550" i="57" s="1"/>
  <c r="L545" i="57" s="1"/>
  <c r="E42" i="56" s="1"/>
  <c r="H540" i="57"/>
  <c r="H537" i="57"/>
  <c r="G512" i="57"/>
  <c r="G513" i="57" s="1"/>
  <c r="L507" i="57" s="1"/>
  <c r="E39" i="56" s="1"/>
  <c r="G504" i="57"/>
  <c r="E504" i="57"/>
  <c r="E501" i="57"/>
  <c r="H501" i="57" s="1"/>
  <c r="H464" i="57"/>
  <c r="H461" i="57"/>
  <c r="G452" i="57"/>
  <c r="G453" i="57" s="1"/>
  <c r="L447" i="57" s="1"/>
  <c r="E35" i="56" s="1"/>
  <c r="E443" i="57"/>
  <c r="H443" i="57" s="1"/>
  <c r="E440" i="57"/>
  <c r="H440" i="57" s="1"/>
  <c r="H408" i="57"/>
  <c r="H405" i="57"/>
  <c r="G396" i="57"/>
  <c r="G397" i="57" s="1"/>
  <c r="L392" i="57" s="1"/>
  <c r="E31" i="56" s="1"/>
  <c r="F388" i="57"/>
  <c r="H388" i="57" s="1"/>
  <c r="F385" i="57"/>
  <c r="H385" i="57" s="1"/>
  <c r="G374" i="57"/>
  <c r="L347" i="57" s="1"/>
  <c r="E27" i="56" s="1"/>
  <c r="H342" i="57"/>
  <c r="H343" i="57" s="1"/>
  <c r="L314" i="57" s="1"/>
  <c r="E25" i="56" s="1"/>
  <c r="E24" i="56" s="1"/>
  <c r="H308" i="57"/>
  <c r="H309" i="57" s="1"/>
  <c r="L303" i="57" s="1"/>
  <c r="E21" i="56" s="1"/>
  <c r="H300" i="57"/>
  <c r="H299" i="57"/>
  <c r="H298" i="57"/>
  <c r="H297" i="57"/>
  <c r="H296" i="57"/>
  <c r="H295" i="57"/>
  <c r="H294" i="57"/>
  <c r="H293" i="57"/>
  <c r="H292" i="57"/>
  <c r="H291" i="57"/>
  <c r="H290" i="57"/>
  <c r="H289" i="57"/>
  <c r="H288" i="57"/>
  <c r="H287" i="57"/>
  <c r="H286" i="57"/>
  <c r="H285" i="57"/>
  <c r="H284" i="57"/>
  <c r="H283" i="57"/>
  <c r="H282" i="57"/>
  <c r="H281" i="57"/>
  <c r="G273" i="57"/>
  <c r="G274" i="57" s="1"/>
  <c r="L269" i="57" s="1"/>
  <c r="E19" i="56" s="1"/>
  <c r="H266" i="57"/>
  <c r="H265" i="57"/>
  <c r="H264" i="57"/>
  <c r="H263" i="57"/>
  <c r="H262" i="57"/>
  <c r="H261" i="57"/>
  <c r="H260" i="57"/>
  <c r="H259" i="57"/>
  <c r="H258" i="57"/>
  <c r="H257" i="57"/>
  <c r="H256" i="57"/>
  <c r="H255" i="57"/>
  <c r="H254" i="57"/>
  <c r="H253" i="57"/>
  <c r="H252" i="57"/>
  <c r="H251" i="57"/>
  <c r="H250" i="57"/>
  <c r="H249" i="57"/>
  <c r="H248" i="57"/>
  <c r="H247" i="57"/>
  <c r="G214" i="57"/>
  <c r="G215" i="57" s="1"/>
  <c r="L192" i="57" s="1"/>
  <c r="E17" i="56" s="1"/>
  <c r="H186" i="57"/>
  <c r="H185" i="57"/>
  <c r="H180" i="57"/>
  <c r="H179" i="57"/>
  <c r="G170" i="57"/>
  <c r="G171" i="57" s="1"/>
  <c r="L166" i="57" s="1"/>
  <c r="E162" i="57"/>
  <c r="H162" i="57" s="1"/>
  <c r="E161" i="57"/>
  <c r="H161" i="57" s="1"/>
  <c r="E156" i="57"/>
  <c r="H156" i="57" s="1"/>
  <c r="E155" i="57"/>
  <c r="H155" i="57" s="1"/>
  <c r="G123" i="57"/>
  <c r="G124" i="57" s="1"/>
  <c r="L119" i="57" s="1"/>
  <c r="H114" i="57"/>
  <c r="H113" i="57"/>
  <c r="H112" i="57"/>
  <c r="G104" i="57"/>
  <c r="G105" i="57" s="1"/>
  <c r="L100" i="57" s="1"/>
  <c r="E8" i="56" s="1"/>
  <c r="E96" i="57"/>
  <c r="H96" i="57" s="1"/>
  <c r="H93" i="57"/>
  <c r="E87" i="57"/>
  <c r="H87" i="57" s="1"/>
  <c r="H84" i="57"/>
  <c r="E78" i="57"/>
  <c r="H78" i="57" s="1"/>
  <c r="H75" i="57"/>
  <c r="G40" i="57"/>
  <c r="L9" i="57" s="1"/>
  <c r="E5" i="56" s="1"/>
  <c r="H504" i="57"/>
  <c r="K42" i="56"/>
  <c r="K41" i="56"/>
  <c r="K40" i="56"/>
  <c r="K39" i="56"/>
  <c r="K38" i="56"/>
  <c r="K37" i="56"/>
  <c r="K36" i="56"/>
  <c r="K35" i="56"/>
  <c r="K34" i="56"/>
  <c r="K33" i="56"/>
  <c r="K32" i="56"/>
  <c r="K31" i="56"/>
  <c r="K30" i="56"/>
  <c r="K29" i="56"/>
  <c r="K28" i="56"/>
  <c r="K27" i="56"/>
  <c r="K26" i="56"/>
  <c r="K25" i="56"/>
  <c r="K24" i="56"/>
  <c r="K23" i="56"/>
  <c r="K22" i="56"/>
  <c r="K21" i="56"/>
  <c r="K20" i="56"/>
  <c r="K19" i="56"/>
  <c r="K18" i="56"/>
  <c r="K17" i="56"/>
  <c r="K16" i="56"/>
  <c r="K15" i="56"/>
  <c r="K14" i="56"/>
  <c r="K13" i="56"/>
  <c r="K12" i="56"/>
  <c r="K11" i="56"/>
  <c r="K10" i="56"/>
  <c r="H10" i="56"/>
  <c r="K9" i="56"/>
  <c r="K8" i="56"/>
  <c r="K7" i="56"/>
  <c r="K6" i="56"/>
  <c r="K5" i="56"/>
  <c r="J136" i="16"/>
  <c r="J135" i="16"/>
  <c r="I134" i="16"/>
  <c r="J134" i="16" s="1"/>
  <c r="I122" i="16"/>
  <c r="J122" i="16" s="1"/>
  <c r="I97" i="16"/>
  <c r="J97" i="16" s="1"/>
  <c r="I98" i="16"/>
  <c r="J98" i="16" s="1"/>
  <c r="J99" i="16"/>
  <c r="I102" i="16"/>
  <c r="J102" i="16" s="1"/>
  <c r="I103" i="16"/>
  <c r="J103" i="16" s="1"/>
  <c r="I96" i="16"/>
  <c r="J96" i="16" s="1"/>
  <c r="J120" i="16"/>
  <c r="J121" i="16"/>
  <c r="J123" i="16"/>
  <c r="J124" i="16"/>
  <c r="J125" i="16"/>
  <c r="J126" i="16"/>
  <c r="J132" i="16"/>
  <c r="J147" i="16"/>
  <c r="J146" i="16"/>
  <c r="J145" i="16"/>
  <c r="J144" i="16"/>
  <c r="C6" i="35"/>
  <c r="A7" i="35"/>
  <c r="H10" i="35"/>
  <c r="H11" i="35"/>
  <c r="H15" i="35"/>
  <c r="H16" i="35"/>
  <c r="H17" i="35"/>
  <c r="H21" i="35"/>
  <c r="H22" i="35"/>
  <c r="H23" i="35"/>
  <c r="H24" i="35"/>
  <c r="A9" i="24"/>
  <c r="G12" i="24"/>
  <c r="I12" i="24"/>
  <c r="G13" i="24"/>
  <c r="I13" i="24"/>
  <c r="G14" i="24"/>
  <c r="I14" i="24"/>
  <c r="G15" i="24"/>
  <c r="I15" i="24"/>
  <c r="G18" i="24"/>
  <c r="I18" i="24"/>
  <c r="G19" i="24"/>
  <c r="I19" i="24"/>
  <c r="G20" i="24"/>
  <c r="I20" i="24"/>
  <c r="G21" i="24"/>
  <c r="I21" i="24"/>
  <c r="G22" i="24"/>
  <c r="I22" i="24"/>
  <c r="G23" i="24"/>
  <c r="I23" i="24"/>
  <c r="G24" i="24"/>
  <c r="I24" i="24"/>
  <c r="G25" i="24"/>
  <c r="I25" i="24"/>
  <c r="G26" i="24"/>
  <c r="I26" i="24"/>
  <c r="G27" i="24"/>
  <c r="I27" i="24"/>
  <c r="G28" i="24"/>
  <c r="I28" i="24"/>
  <c r="G29" i="24"/>
  <c r="I29" i="24"/>
  <c r="G30" i="24"/>
  <c r="I30" i="24"/>
  <c r="G33" i="24"/>
  <c r="I33" i="24"/>
  <c r="G34" i="24"/>
  <c r="I34" i="24"/>
  <c r="G35" i="24"/>
  <c r="I35" i="24"/>
  <c r="G36" i="24"/>
  <c r="I36" i="24"/>
  <c r="G37" i="24"/>
  <c r="I37" i="24"/>
  <c r="C25" i="33"/>
  <c r="D25" i="33"/>
  <c r="E25" i="33"/>
  <c r="F25" i="33"/>
  <c r="C37" i="33"/>
  <c r="D37" i="33"/>
  <c r="E37" i="33"/>
  <c r="F37" i="33"/>
  <c r="C44" i="33"/>
  <c r="D44" i="33"/>
  <c r="E44" i="33"/>
  <c r="F44" i="33"/>
  <c r="C48" i="33"/>
  <c r="D48" i="33"/>
  <c r="E48" i="33"/>
  <c r="F48" i="33"/>
  <c r="B7" i="43"/>
  <c r="E14" i="43"/>
  <c r="G14" i="43" s="1"/>
  <c r="I14" i="43"/>
  <c r="E15" i="43"/>
  <c r="G15" i="43" s="1"/>
  <c r="I15" i="43"/>
  <c r="G18" i="43"/>
  <c r="I18" i="43"/>
  <c r="J18" i="43"/>
  <c r="G19" i="43"/>
  <c r="I19" i="43"/>
  <c r="G20" i="43"/>
  <c r="I20" i="43"/>
  <c r="J20" i="43"/>
  <c r="G21" i="43"/>
  <c r="I21" i="43"/>
  <c r="G22" i="43"/>
  <c r="I22" i="43"/>
  <c r="J22" i="43"/>
  <c r="G23" i="43"/>
  <c r="I23" i="43"/>
  <c r="G24" i="43"/>
  <c r="I24" i="43"/>
  <c r="J24" i="43"/>
  <c r="G25" i="43"/>
  <c r="I25" i="43"/>
  <c r="G26" i="43"/>
  <c r="I26" i="43"/>
  <c r="J26" i="43"/>
  <c r="G27" i="43"/>
  <c r="I27" i="43"/>
  <c r="G28" i="43"/>
  <c r="I28" i="43"/>
  <c r="J28" i="43"/>
  <c r="G29" i="43"/>
  <c r="I29" i="43"/>
  <c r="G32" i="43"/>
  <c r="G33" i="43" s="1"/>
  <c r="G42" i="43" s="1"/>
  <c r="I32" i="43"/>
  <c r="G35" i="43"/>
  <c r="G36" i="43"/>
  <c r="J18" i="16"/>
  <c r="K18" i="16" s="1"/>
  <c r="J19" i="16"/>
  <c r="K19" i="16" s="1"/>
  <c r="J20" i="16"/>
  <c r="J27" i="16"/>
  <c r="J29" i="16"/>
  <c r="J32" i="16"/>
  <c r="J35" i="16"/>
  <c r="J36" i="16"/>
  <c r="J37" i="16"/>
  <c r="J38" i="16"/>
  <c r="J41" i="16"/>
  <c r="J42" i="16"/>
  <c r="J43" i="16"/>
  <c r="J44" i="16"/>
  <c r="I101" i="16"/>
  <c r="J101" i="16" s="1"/>
  <c r="J49" i="16"/>
  <c r="J50" i="16"/>
  <c r="J51" i="16"/>
  <c r="J52" i="16"/>
  <c r="I53" i="16"/>
  <c r="I54" i="16"/>
  <c r="J55" i="16"/>
  <c r="J56" i="16"/>
  <c r="I60" i="16"/>
  <c r="J60" i="16" s="1"/>
  <c r="I61" i="16"/>
  <c r="J61" i="16" s="1"/>
  <c r="J62" i="16"/>
  <c r="J63" i="16"/>
  <c r="I64" i="16"/>
  <c r="J64" i="16" s="1"/>
  <c r="I65" i="16"/>
  <c r="J65" i="16" s="1"/>
  <c r="I66" i="16"/>
  <c r="J66" i="16" s="1"/>
  <c r="J67" i="16"/>
  <c r="I71" i="16"/>
  <c r="J71" i="16" s="1"/>
  <c r="I72" i="16"/>
  <c r="J72" i="16" s="1"/>
  <c r="J73" i="16"/>
  <c r="J74" i="16"/>
  <c r="J77" i="16"/>
  <c r="J78" i="16"/>
  <c r="I82" i="16"/>
  <c r="J82" i="16" s="1"/>
  <c r="I83" i="16"/>
  <c r="J83" i="16" s="1"/>
  <c r="J84" i="16"/>
  <c r="J85" i="16"/>
  <c r="I86" i="16"/>
  <c r="J86" i="16" s="1"/>
  <c r="I87" i="16"/>
  <c r="J87" i="16" s="1"/>
  <c r="I88" i="16"/>
  <c r="J88" i="16" s="1"/>
  <c r="J89" i="16"/>
  <c r="I92" i="16"/>
  <c r="J92" i="16" s="1"/>
  <c r="I93" i="16"/>
  <c r="J93" i="16" s="1"/>
  <c r="J94" i="16"/>
  <c r="J95" i="16"/>
  <c r="J104" i="16"/>
  <c r="J106" i="16"/>
  <c r="J108" i="16"/>
  <c r="J110" i="16"/>
  <c r="J116" i="16"/>
  <c r="J119" i="16"/>
  <c r="J130" i="16"/>
  <c r="J131" i="16"/>
  <c r="J141" i="16"/>
  <c r="J142" i="16"/>
  <c r="J143" i="16"/>
  <c r="J151" i="16"/>
  <c r="K151" i="16" s="1"/>
  <c r="J152" i="16"/>
  <c r="K152" i="16" s="1"/>
  <c r="J154" i="16"/>
  <c r="K154" i="16" s="1"/>
  <c r="J155" i="16"/>
  <c r="K155" i="16" s="1"/>
  <c r="J158" i="16"/>
  <c r="J70" i="16"/>
  <c r="H12" i="35" l="1"/>
  <c r="H115" i="57"/>
  <c r="L108" i="57" s="1"/>
  <c r="E9" i="56" s="1"/>
  <c r="G20" i="56"/>
  <c r="H79" i="57"/>
  <c r="H267" i="57"/>
  <c r="L217" i="57" s="1"/>
  <c r="H541" i="57"/>
  <c r="L516" i="57" s="1"/>
  <c r="E40" i="56" s="1"/>
  <c r="G19" i="56"/>
  <c r="H465" i="57"/>
  <c r="L456" i="57" s="1"/>
  <c r="E36" i="56" s="1"/>
  <c r="N35" i="56" s="1"/>
  <c r="G31" i="24"/>
  <c r="G42" i="24" s="1"/>
  <c r="G16" i="24"/>
  <c r="G41" i="24" s="1"/>
  <c r="D52" i="33"/>
  <c r="G30" i="56"/>
  <c r="H30" i="56" s="1"/>
  <c r="H88" i="57"/>
  <c r="H187" i="57"/>
  <c r="H301" i="57"/>
  <c r="L276" i="57" s="1"/>
  <c r="E20" i="56" s="1"/>
  <c r="G37" i="43"/>
  <c r="G43" i="43" s="1"/>
  <c r="E52" i="33"/>
  <c r="H409" i="57"/>
  <c r="L400" i="57" s="1"/>
  <c r="E32" i="56" s="1"/>
  <c r="F52" i="33"/>
  <c r="H181" i="57"/>
  <c r="F38" i="56"/>
  <c r="G38" i="56" s="1"/>
  <c r="G34" i="56"/>
  <c r="G30" i="43"/>
  <c r="G41" i="43" s="1"/>
  <c r="C52" i="33"/>
  <c r="G38" i="24"/>
  <c r="G43" i="24" s="1"/>
  <c r="G44" i="24" s="1"/>
  <c r="H505" i="57"/>
  <c r="L470" i="57" s="1"/>
  <c r="E38" i="56" s="1"/>
  <c r="H97" i="57"/>
  <c r="H157" i="57"/>
  <c r="H164" i="57" s="1"/>
  <c r="L149" i="57" s="1"/>
  <c r="E13" i="56" s="1"/>
  <c r="H13" i="56" s="1"/>
  <c r="E14" i="56"/>
  <c r="H389" i="57"/>
  <c r="L380" i="57" s="1"/>
  <c r="E30" i="56" s="1"/>
  <c r="H188" i="57"/>
  <c r="L173" i="57" s="1"/>
  <c r="E15" i="56" s="1"/>
  <c r="H15" i="56" s="1"/>
  <c r="H23" i="56"/>
  <c r="H25" i="35"/>
  <c r="H18" i="35"/>
  <c r="H163" i="57"/>
  <c r="H444" i="57"/>
  <c r="L413" i="57" s="1"/>
  <c r="E34" i="56" s="1"/>
  <c r="H34" i="56" s="1"/>
  <c r="E18" i="56"/>
  <c r="H18" i="56" s="1"/>
  <c r="F32" i="56"/>
  <c r="G25" i="56"/>
  <c r="H25" i="56" s="1"/>
  <c r="H22" i="56" s="1"/>
  <c r="F31" i="56"/>
  <c r="G24" i="56"/>
  <c r="H24" i="56" s="1"/>
  <c r="H38" i="56"/>
  <c r="H14" i="56"/>
  <c r="F23" i="16"/>
  <c r="H17" i="56"/>
  <c r="H21" i="56"/>
  <c r="H19" i="56"/>
  <c r="H27" i="56"/>
  <c r="H26" i="56" s="1"/>
  <c r="G50" i="16"/>
  <c r="K50" i="16" s="1"/>
  <c r="H5" i="56"/>
  <c r="H4" i="56" s="1"/>
  <c r="H42" i="56"/>
  <c r="H41" i="56" s="1"/>
  <c r="H8" i="56"/>
  <c r="H9" i="56"/>
  <c r="J54" i="16"/>
  <c r="I76" i="16"/>
  <c r="J76" i="16" s="1"/>
  <c r="J53" i="16"/>
  <c r="I75" i="16"/>
  <c r="J75" i="16" s="1"/>
  <c r="G16" i="43"/>
  <c r="G40" i="43" s="1"/>
  <c r="G18" i="58"/>
  <c r="I12" i="59"/>
  <c r="I84" i="59" s="1"/>
  <c r="I90" i="16"/>
  <c r="J90" i="16" s="1"/>
  <c r="I100" i="16"/>
  <c r="J100" i="16" s="1"/>
  <c r="J68" i="16"/>
  <c r="J45" i="16"/>
  <c r="J57" i="16"/>
  <c r="J79" i="16"/>
  <c r="K156" i="16"/>
  <c r="L131" i="16"/>
  <c r="M131" i="16" s="1"/>
  <c r="M141" i="16"/>
  <c r="L142" i="16"/>
  <c r="M142" i="16" s="1"/>
  <c r="M132" i="16"/>
  <c r="M130" i="16"/>
  <c r="L136" i="16"/>
  <c r="M136" i="16" s="1"/>
  <c r="M134" i="16"/>
  <c r="K116" i="16"/>
  <c r="L135" i="16"/>
  <c r="M135" i="16" s="1"/>
  <c r="J46" i="16"/>
  <c r="J58" i="16"/>
  <c r="I91" i="16"/>
  <c r="J91" i="16" s="1"/>
  <c r="J80" i="16"/>
  <c r="Q273" i="57" l="1"/>
  <c r="H98" i="57"/>
  <c r="L68" i="57" s="1"/>
  <c r="E7" i="56" s="1"/>
  <c r="H7" i="56" s="1"/>
  <c r="H20" i="56"/>
  <c r="G44" i="43"/>
  <c r="G45" i="43" s="1"/>
  <c r="G46" i="43" s="1"/>
  <c r="H26" i="35"/>
  <c r="H27" i="35" s="1"/>
  <c r="H28" i="35" s="1"/>
  <c r="H16" i="56"/>
  <c r="H6" i="56"/>
  <c r="I113" i="16"/>
  <c r="J113" i="16" s="1"/>
  <c r="H12" i="56"/>
  <c r="I112" i="16"/>
  <c r="I22" i="16"/>
  <c r="J22" i="16" s="1"/>
  <c r="K22" i="16" s="1"/>
  <c r="F36" i="56"/>
  <c r="G32" i="56"/>
  <c r="H32" i="56" s="1"/>
  <c r="I139" i="16"/>
  <c r="J139" i="16" s="1"/>
  <c r="G20" i="16"/>
  <c r="K20" i="16" s="1"/>
  <c r="Q270" i="57"/>
  <c r="I133" i="16"/>
  <c r="J133" i="16" s="1"/>
  <c r="G74" i="16"/>
  <c r="K74" i="16" s="1"/>
  <c r="I129" i="16"/>
  <c r="J129" i="16" s="1"/>
  <c r="J11" i="24"/>
  <c r="G45" i="24"/>
  <c r="G46" i="24" s="1"/>
  <c r="F35" i="56"/>
  <c r="G31" i="56"/>
  <c r="H31" i="56" s="1"/>
  <c r="G85" i="16"/>
  <c r="K85" i="16" s="1"/>
  <c r="G95" i="16"/>
  <c r="K95" i="16" s="1"/>
  <c r="G139" i="16"/>
  <c r="J13" i="43" l="1"/>
  <c r="H29" i="56"/>
  <c r="K139" i="16"/>
  <c r="I140" i="16"/>
  <c r="J140" i="16" s="1"/>
  <c r="AD16" i="26"/>
  <c r="N16" i="26"/>
  <c r="AF16" i="26"/>
  <c r="AJ16" i="26"/>
  <c r="H16" i="26"/>
  <c r="T16" i="26"/>
  <c r="AH16" i="26"/>
  <c r="R16" i="26"/>
  <c r="X16" i="26"/>
  <c r="V16" i="26"/>
  <c r="F16" i="26"/>
  <c r="P16" i="26"/>
  <c r="AL16" i="26"/>
  <c r="L16" i="26"/>
  <c r="Z16" i="26"/>
  <c r="J16" i="26"/>
  <c r="AB16" i="26"/>
  <c r="G142" i="16"/>
  <c r="K142" i="16" s="1"/>
  <c r="G140" i="16"/>
  <c r="G100" i="16"/>
  <c r="K100" i="16" s="1"/>
  <c r="G35" i="16"/>
  <c r="K35" i="16" s="1"/>
  <c r="G88" i="16"/>
  <c r="K88" i="16" s="1"/>
  <c r="G93" i="16"/>
  <c r="K93" i="16" s="1"/>
  <c r="G99" i="16"/>
  <c r="K99" i="16" s="1"/>
  <c r="F39" i="56"/>
  <c r="G39" i="56" s="1"/>
  <c r="H39" i="56" s="1"/>
  <c r="G35" i="56"/>
  <c r="H35" i="56" s="1"/>
  <c r="M133" i="16"/>
  <c r="G94" i="16"/>
  <c r="K94" i="16" s="1"/>
  <c r="J112" i="16"/>
  <c r="G104" i="16"/>
  <c r="K104" i="16" s="1"/>
  <c r="G89" i="16"/>
  <c r="K89" i="16" s="1"/>
  <c r="G129" i="16"/>
  <c r="K129" i="16" s="1"/>
  <c r="I21" i="16"/>
  <c r="J21" i="16" s="1"/>
  <c r="K21" i="16" s="1"/>
  <c r="M140" i="16"/>
  <c r="M129" i="16"/>
  <c r="G73" i="16"/>
  <c r="K73" i="16" s="1"/>
  <c r="G97" i="16"/>
  <c r="K97" i="16" s="1"/>
  <c r="G98" i="16"/>
  <c r="K98" i="16" s="1"/>
  <c r="G123" i="16"/>
  <c r="K123" i="16" s="1"/>
  <c r="G37" i="16"/>
  <c r="K37" i="16" s="1"/>
  <c r="G38" i="16"/>
  <c r="K38" i="16" s="1"/>
  <c r="G144" i="16"/>
  <c r="K144" i="16" s="1"/>
  <c r="G145" i="16"/>
  <c r="K145" i="16" s="1"/>
  <c r="M139" i="16"/>
  <c r="G63" i="16"/>
  <c r="K63" i="16" s="1"/>
  <c r="G90" i="16"/>
  <c r="K90" i="16" s="1"/>
  <c r="G143" i="16"/>
  <c r="K143" i="16" s="1"/>
  <c r="G119" i="16"/>
  <c r="K119" i="16" s="1"/>
  <c r="G87" i="16"/>
  <c r="K87" i="16" s="1"/>
  <c r="G158" i="16"/>
  <c r="K158" i="16" s="1"/>
  <c r="K159" i="16" s="1"/>
  <c r="F40" i="56"/>
  <c r="G40" i="56" s="1"/>
  <c r="H40" i="56" s="1"/>
  <c r="G36" i="56"/>
  <c r="H36" i="56" s="1"/>
  <c r="G84" i="16"/>
  <c r="K84" i="16" s="1"/>
  <c r="G78" i="16"/>
  <c r="K78" i="16" s="1"/>
  <c r="I23" i="16"/>
  <c r="J23" i="16" s="1"/>
  <c r="K23" i="16" s="1"/>
  <c r="G141" i="16"/>
  <c r="K141" i="16" s="1"/>
  <c r="K140" i="16" l="1"/>
  <c r="K25" i="16"/>
  <c r="G96" i="16"/>
  <c r="K96" i="16" s="1"/>
  <c r="G120" i="16"/>
  <c r="K120" i="16" s="1"/>
  <c r="G62" i="16"/>
  <c r="K62" i="16" s="1"/>
  <c r="G132" i="16"/>
  <c r="K132" i="16" s="1"/>
  <c r="G135" i="16"/>
  <c r="K135" i="16" s="1"/>
  <c r="G133" i="16"/>
  <c r="K133" i="16" s="1"/>
  <c r="G136" i="16"/>
  <c r="K136" i="16" s="1"/>
  <c r="G134" i="16"/>
  <c r="K134" i="16" s="1"/>
  <c r="G121" i="16"/>
  <c r="K121" i="16" s="1"/>
  <c r="G122" i="16"/>
  <c r="K122" i="16" s="1"/>
  <c r="G125" i="16"/>
  <c r="K125" i="16" s="1"/>
  <c r="G131" i="16"/>
  <c r="K131" i="16" s="1"/>
  <c r="G27" i="16"/>
  <c r="K27" i="16" s="1"/>
  <c r="G110" i="16"/>
  <c r="K110" i="16" s="1"/>
  <c r="G126" i="16"/>
  <c r="K126" i="16" s="1"/>
  <c r="H33" i="56"/>
  <c r="G36" i="16"/>
  <c r="K36" i="16" s="1"/>
  <c r="G52" i="16"/>
  <c r="K52" i="16" s="1"/>
  <c r="G75" i="16"/>
  <c r="K75" i="16" s="1"/>
  <c r="G130" i="16"/>
  <c r="K130" i="16" s="1"/>
  <c r="G86" i="16"/>
  <c r="K86" i="16" s="1"/>
  <c r="G76" i="16"/>
  <c r="K76" i="16" s="1"/>
  <c r="H37" i="56"/>
  <c r="G77" i="16"/>
  <c r="K77" i="16" s="1"/>
  <c r="G103" i="16"/>
  <c r="K103" i="16" s="1"/>
  <c r="H47" i="56"/>
  <c r="G83" i="16"/>
  <c r="K83" i="16" s="1"/>
  <c r="G67" i="16"/>
  <c r="K67" i="16" s="1"/>
  <c r="G72" i="16"/>
  <c r="K72" i="16" s="1"/>
  <c r="M84" i="59"/>
  <c r="H46" i="56" l="1"/>
  <c r="K137" i="16"/>
  <c r="P84" i="59"/>
  <c r="G91" i="16"/>
  <c r="K91" i="16" s="1"/>
  <c r="G33" i="16"/>
  <c r="K33" i="16" s="1"/>
  <c r="G32" i="16"/>
  <c r="K32" i="16" s="1"/>
  <c r="G29" i="16"/>
  <c r="K29" i="16" s="1"/>
  <c r="G102" i="16"/>
  <c r="K102" i="16" s="1"/>
  <c r="G101" i="16"/>
  <c r="K101" i="16" s="1"/>
  <c r="G147" i="16"/>
  <c r="K147" i="16" s="1"/>
  <c r="G146" i="16"/>
  <c r="K146" i="16" s="1"/>
  <c r="G124" i="16"/>
  <c r="K124" i="16" s="1"/>
  <c r="K127" i="16" s="1"/>
  <c r="G111" i="16"/>
  <c r="K111" i="16" s="1"/>
  <c r="G28" i="16"/>
  <c r="K28" i="16" s="1"/>
  <c r="H43" i="56"/>
  <c r="H48" i="56"/>
  <c r="I161" i="16"/>
  <c r="J161" i="16" s="1"/>
  <c r="K161" i="16" s="1"/>
  <c r="K162" i="16" s="1"/>
  <c r="G92" i="16"/>
  <c r="K92" i="16" s="1"/>
  <c r="G34" i="16"/>
  <c r="K34" i="16" s="1"/>
  <c r="G79" i="16"/>
  <c r="K79" i="16" s="1"/>
  <c r="G82" i="16"/>
  <c r="K82" i="16" s="1"/>
  <c r="G66" i="16"/>
  <c r="K66" i="16" s="1"/>
  <c r="G65" i="16"/>
  <c r="K65" i="16" s="1"/>
  <c r="G71" i="16"/>
  <c r="K71" i="16" s="1"/>
  <c r="G64" i="16"/>
  <c r="K64" i="16" s="1"/>
  <c r="G61" i="16"/>
  <c r="K61" i="16" s="1"/>
  <c r="G56" i="16"/>
  <c r="K56" i="16" s="1"/>
  <c r="L84" i="59"/>
  <c r="J84" i="59" l="1"/>
  <c r="N84" i="59"/>
  <c r="G58" i="16"/>
  <c r="K58" i="16" s="1"/>
  <c r="G59" i="16"/>
  <c r="K59" i="16" s="1"/>
  <c r="K30" i="16"/>
  <c r="K39" i="16"/>
  <c r="K148" i="16"/>
  <c r="G81" i="16"/>
  <c r="K81" i="16" s="1"/>
  <c r="G69" i="16"/>
  <c r="K69" i="16" s="1"/>
  <c r="G70" i="16"/>
  <c r="K70" i="16" s="1"/>
  <c r="G80" i="16"/>
  <c r="K80" i="16" s="1"/>
  <c r="G68" i="16"/>
  <c r="K68" i="16" s="1"/>
  <c r="G60" i="16"/>
  <c r="K60" i="16" s="1"/>
  <c r="G54" i="16"/>
  <c r="K54" i="16" s="1"/>
  <c r="G55" i="16"/>
  <c r="K55" i="16" s="1"/>
  <c r="G53" i="16"/>
  <c r="K53" i="16" s="1"/>
  <c r="G57" i="16"/>
  <c r="K57" i="16" s="1"/>
  <c r="O84" i="59" l="1"/>
  <c r="G47" i="16"/>
  <c r="K47" i="16" s="1"/>
  <c r="G48" i="16"/>
  <c r="K48" i="16" s="1"/>
  <c r="G113" i="16"/>
  <c r="K113" i="16" s="1"/>
  <c r="G112" i="16" l="1"/>
  <c r="K112" i="16" s="1"/>
  <c r="G106" i="16" l="1"/>
  <c r="K106" i="16" s="1"/>
  <c r="G49" i="16" l="1"/>
  <c r="K49" i="16" s="1"/>
  <c r="G42" i="16"/>
  <c r="K42" i="16" s="1"/>
  <c r="G41" i="16"/>
  <c r="K41" i="16" s="1"/>
  <c r="G108" i="16"/>
  <c r="K108" i="16" s="1"/>
  <c r="G45" i="16" l="1"/>
  <c r="K45" i="16" s="1"/>
  <c r="G51" i="16"/>
  <c r="M51" i="16" s="1"/>
  <c r="G46" i="16"/>
  <c r="K46" i="16" s="1"/>
  <c r="K51" i="16" l="1"/>
  <c r="L51" i="16" s="1"/>
  <c r="N51" i="16" s="1"/>
  <c r="G43" i="16"/>
  <c r="K43" i="16" s="1"/>
  <c r="G44" i="16"/>
  <c r="K44" i="16" s="1"/>
  <c r="K117" i="16" l="1"/>
  <c r="K163" i="16" s="1"/>
  <c r="K84" i="59"/>
  <c r="R84" i="59"/>
  <c r="E10" i="16" l="1"/>
  <c r="D10" i="64" l="1"/>
  <c r="AN18" i="26" l="1"/>
  <c r="N18" i="26"/>
  <c r="J18" i="26"/>
  <c r="AB18" i="26"/>
  <c r="T18" i="26"/>
  <c r="L18" i="26"/>
  <c r="Z18" i="26"/>
  <c r="H18" i="26"/>
  <c r="AH18" i="26"/>
  <c r="AD18" i="26"/>
  <c r="R18" i="26"/>
  <c r="AJ18" i="26"/>
  <c r="F18" i="26"/>
  <c r="F19" i="26" s="1"/>
  <c r="AF18" i="26"/>
  <c r="P18" i="26"/>
  <c r="V18" i="26"/>
  <c r="X18" i="26"/>
  <c r="AL18" i="26"/>
  <c r="H18" i="58"/>
  <c r="E10" i="58" s="1"/>
  <c r="H19" i="26" l="1"/>
  <c r="J19" i="26" s="1"/>
  <c r="L19" i="26" s="1"/>
  <c r="N19" i="26" s="1"/>
  <c r="P19" i="26" s="1"/>
  <c r="R19" i="26" s="1"/>
  <c r="T19" i="26" s="1"/>
  <c r="V19" i="26" s="1"/>
  <c r="X19" i="26" s="1"/>
  <c r="Z19" i="26" s="1"/>
  <c r="AB19" i="26" s="1"/>
  <c r="AD19" i="26" s="1"/>
  <c r="AF19" i="26" s="1"/>
  <c r="AH19" i="26" s="1"/>
  <c r="AJ19" i="26" s="1"/>
  <c r="AL19" i="26" s="1"/>
  <c r="AN19" i="26" s="1"/>
  <c r="AM19" i="26" s="1"/>
  <c r="E19" i="26"/>
  <c r="Y18" i="26"/>
  <c r="E18" i="26"/>
  <c r="C16" i="26"/>
  <c r="AM18" i="26"/>
  <c r="O18" i="26"/>
  <c r="I18" i="26"/>
  <c r="AG18" i="26"/>
  <c r="AA18" i="26"/>
  <c r="W18" i="26"/>
  <c r="K18" i="26"/>
  <c r="Q18" i="26"/>
  <c r="AI18" i="26"/>
  <c r="S18" i="26"/>
  <c r="AE18" i="26"/>
  <c r="AK18" i="26"/>
  <c r="U18" i="26"/>
  <c r="G18" i="26"/>
  <c r="M18" i="26"/>
  <c r="AC18" i="26"/>
  <c r="M13" i="71"/>
  <c r="M17" i="71" s="1"/>
  <c r="E9" i="71"/>
  <c r="G19" i="26" l="1"/>
  <c r="S19" i="26"/>
  <c r="I19" i="26"/>
  <c r="Q19" i="26"/>
  <c r="O19" i="26"/>
  <c r="AA19" i="26"/>
  <c r="AE19" i="26"/>
  <c r="K19" i="26"/>
  <c r="M19" i="26"/>
  <c r="AC19" i="26"/>
  <c r="AK19" i="26"/>
  <c r="U19" i="26"/>
  <c r="W19" i="26"/>
  <c r="AI19" i="26"/>
  <c r="AG19" i="26"/>
  <c r="Y19" i="26"/>
  <c r="C18"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jeniffer nascimento</author>
  </authors>
  <commentList>
    <comment ref="U12" authorId="0" shapeId="0" xr:uid="{00000000-0006-0000-0000-000001000000}">
      <text>
        <r>
          <rPr>
            <b/>
            <sz val="9"/>
            <color indexed="81"/>
            <rFont val="Segoe UI"/>
            <family val="2"/>
          </rPr>
          <t>jeniffer nascimento:</t>
        </r>
        <r>
          <rPr>
            <sz val="9"/>
            <color indexed="81"/>
            <rFont val="Segoe UI"/>
            <family val="2"/>
          </rPr>
          <t xml:space="preserve">
ATUALIZAR CONFORME QTDE DE RUAS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jeniffer nascimento</author>
  </authors>
  <commentList>
    <comment ref="F144" authorId="0" shapeId="0" xr:uid="{00000000-0006-0000-0500-000001000000}">
      <text>
        <r>
          <rPr>
            <b/>
            <sz val="12"/>
            <color indexed="81"/>
            <rFont val="Segoe UI"/>
            <family val="2"/>
          </rPr>
          <t>jeniffer nascimento:</t>
        </r>
        <r>
          <rPr>
            <sz val="12"/>
            <color indexed="81"/>
            <rFont val="Segoe UI"/>
            <family val="2"/>
          </rPr>
          <t xml:space="preserve">
reforço de bordo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jeniffer nascimento</author>
  </authors>
  <commentList>
    <comment ref="B10" authorId="0" shapeId="0" xr:uid="{00000000-0006-0000-1500-000001000000}">
      <text>
        <r>
          <rPr>
            <b/>
            <sz val="9"/>
            <color indexed="81"/>
            <rFont val="Segoe UI"/>
            <family val="2"/>
          </rPr>
          <t>jeniffer nascimento:</t>
        </r>
        <r>
          <rPr>
            <sz val="9"/>
            <color indexed="81"/>
            <rFont val="Segoe UI"/>
            <family val="2"/>
          </rPr>
          <t xml:space="preserve">
ATUALIZAR JANEIRO-23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Jeniffer Nascimento</author>
  </authors>
  <commentList>
    <comment ref="B6" authorId="0" shapeId="0" xr:uid="{00000000-0006-0000-1C00-000001000000}">
      <text>
        <r>
          <rPr>
            <b/>
            <sz val="9"/>
            <color indexed="81"/>
            <rFont val="Segoe UI"/>
            <family val="2"/>
          </rPr>
          <t>Jeniffer Nascimento:</t>
        </r>
        <r>
          <rPr>
            <sz val="9"/>
            <color indexed="81"/>
            <rFont val="Segoe UI"/>
            <family val="2"/>
          </rPr>
          <t xml:space="preserve">
Não desonerado!</t>
        </r>
      </text>
    </comment>
  </commentList>
</comments>
</file>

<file path=xl/sharedStrings.xml><?xml version="1.0" encoding="utf-8"?>
<sst xmlns="http://schemas.openxmlformats.org/spreadsheetml/2006/main" count="3282" uniqueCount="1636">
  <si>
    <t>m³</t>
  </si>
  <si>
    <t>SERVIÇOS PRELIMINARES</t>
  </si>
  <si>
    <t>m²</t>
  </si>
  <si>
    <t>m</t>
  </si>
  <si>
    <t>2.1</t>
  </si>
  <si>
    <t>DESCRIÇÃO</t>
  </si>
  <si>
    <t>ITEM</t>
  </si>
  <si>
    <t>D</t>
  </si>
  <si>
    <t>TOTAL DO  ITEM 1:</t>
  </si>
  <si>
    <t>3.1</t>
  </si>
  <si>
    <t>LIMPEZA FINAL</t>
  </si>
  <si>
    <t>TOTAL DO ITEM 3:</t>
  </si>
  <si>
    <t>TOTAL DO ITEM 4:</t>
  </si>
  <si>
    <t>5.1</t>
  </si>
  <si>
    <t>C</t>
  </si>
  <si>
    <t>TOTAL DO ITEM 5:</t>
  </si>
  <si>
    <t>DEPARTAMENTO DE OBRAS</t>
  </si>
  <si>
    <t>PREFEITURA MUNICIPAL DE ANANINDEUA</t>
  </si>
  <si>
    <t>1.1</t>
  </si>
  <si>
    <t>1.2</t>
  </si>
  <si>
    <t>UNIDADE</t>
  </si>
  <si>
    <t>TOTAL</t>
  </si>
  <si>
    <t>PLANILHA ORÇAMENTÁRIA</t>
  </si>
  <si>
    <t>PREÇO UNITÁRIO</t>
  </si>
  <si>
    <t>TOTAL DA OBRA COM BDI:</t>
  </si>
  <si>
    <t>ton</t>
  </si>
  <si>
    <t>3.2</t>
  </si>
  <si>
    <t>94992</t>
  </si>
  <si>
    <t>SERVIÇOS DE CAIXA PRIMÁRIA</t>
  </si>
  <si>
    <t>4.1</t>
  </si>
  <si>
    <t>4.2</t>
  </si>
  <si>
    <t>4.3</t>
  </si>
  <si>
    <t>A - Mão-de-obra</t>
  </si>
  <si>
    <t>Item</t>
  </si>
  <si>
    <t>Descriminação</t>
  </si>
  <si>
    <t>Unidade</t>
  </si>
  <si>
    <t>Preço Unitário</t>
  </si>
  <si>
    <t>Custo</t>
  </si>
  <si>
    <t>h</t>
  </si>
  <si>
    <t>88316</t>
  </si>
  <si>
    <t>A - Custo Total Mão-de-obra:</t>
  </si>
  <si>
    <t>B – Equipamentos</t>
  </si>
  <si>
    <t>B - Custo Total de Equipamentos:</t>
  </si>
  <si>
    <t>C – Materiais</t>
  </si>
  <si>
    <t>C - Custo Total de Materiais:</t>
  </si>
  <si>
    <t>Resumo da Composição do Custo Unitário</t>
  </si>
  <si>
    <t>Descrição</t>
  </si>
  <si>
    <t>A</t>
  </si>
  <si>
    <t>Mão de Obra</t>
  </si>
  <si>
    <t>[transportar subtotal A]</t>
  </si>
  <si>
    <t>B</t>
  </si>
  <si>
    <t>Equipamentos</t>
  </si>
  <si>
    <t>[transportar subtotal B]</t>
  </si>
  <si>
    <t>Materiais</t>
  </si>
  <si>
    <t>[transportar subtotal C]</t>
  </si>
  <si>
    <t>A+B+C</t>
  </si>
  <si>
    <t>Subtotal:</t>
  </si>
  <si>
    <t>E</t>
  </si>
  <si>
    <t>Preço Global:</t>
  </si>
  <si>
    <t>94287</t>
  </si>
  <si>
    <t>Execução de sarjeta de concreto usinado, moldada in loco em trecho reto, 30 cm base x 10 cm altura. AF_06/2016</t>
  </si>
  <si>
    <t>3.3</t>
  </si>
  <si>
    <t>CÓDIGO</t>
  </si>
  <si>
    <t xml:space="preserve"> DESCRIÇÃO</t>
  </si>
  <si>
    <t>HORISTA</t>
  </si>
  <si>
    <t>MENSALISTA</t>
  </si>
  <si>
    <t>GRUPO A</t>
  </si>
  <si>
    <t>A1</t>
  </si>
  <si>
    <t>INSS</t>
  </si>
  <si>
    <t>A2</t>
  </si>
  <si>
    <t>SESI</t>
  </si>
  <si>
    <t>A3</t>
  </si>
  <si>
    <t>SENAI</t>
  </si>
  <si>
    <t>A4</t>
  </si>
  <si>
    <t>INCEA</t>
  </si>
  <si>
    <t>A5</t>
  </si>
  <si>
    <t>SEBRAE</t>
  </si>
  <si>
    <t>A6</t>
  </si>
  <si>
    <t>Salário Educação</t>
  </si>
  <si>
    <t>A7</t>
  </si>
  <si>
    <t>Seguro Contra Acidentes de Trabalho</t>
  </si>
  <si>
    <t>A8</t>
  </si>
  <si>
    <t>FGTS</t>
  </si>
  <si>
    <t>A9</t>
  </si>
  <si>
    <t>SECONCI</t>
  </si>
  <si>
    <t>Total dos Encargos Sociais Básicos</t>
  </si>
  <si>
    <t>GRUPO B</t>
  </si>
  <si>
    <t>B1</t>
  </si>
  <si>
    <t>Repouso Semanal Remunerado</t>
  </si>
  <si>
    <t>B2</t>
  </si>
  <si>
    <t>Feriados</t>
  </si>
  <si>
    <t>B3</t>
  </si>
  <si>
    <t>Auxílio - Enfremidade</t>
  </si>
  <si>
    <t>B4</t>
  </si>
  <si>
    <t>13º Salário</t>
  </si>
  <si>
    <t>B5</t>
  </si>
  <si>
    <t>Liçença Paternidade</t>
  </si>
  <si>
    <t>B6</t>
  </si>
  <si>
    <t>Faltas Justificadas</t>
  </si>
  <si>
    <t>B7</t>
  </si>
  <si>
    <t>Dias de Chuva</t>
  </si>
  <si>
    <t>B8</t>
  </si>
  <si>
    <t>Auxílio - Acidente de Trabalho</t>
  </si>
  <si>
    <t>B9</t>
  </si>
  <si>
    <t>Férias Gozadas</t>
  </si>
  <si>
    <t>B10</t>
  </si>
  <si>
    <t>Salário Maternidade</t>
  </si>
  <si>
    <t>Total dos Encargos Sociais que recebem incidências de A</t>
  </si>
  <si>
    <t>GRUPO C</t>
  </si>
  <si>
    <t>C1</t>
  </si>
  <si>
    <t>Aviso Prévio Indenizado</t>
  </si>
  <si>
    <t>C2</t>
  </si>
  <si>
    <t>Aviso Prévio Trabalho</t>
  </si>
  <si>
    <t>C3</t>
  </si>
  <si>
    <t>Férias Indenizadas</t>
  </si>
  <si>
    <t>C4</t>
  </si>
  <si>
    <t>Depósito Rescisão sem Justa Causa</t>
  </si>
  <si>
    <t>C5</t>
  </si>
  <si>
    <t>Indenização Adicional</t>
  </si>
  <si>
    <t>Total dos Encargos Sociais que não recebem incidências de A</t>
  </si>
  <si>
    <t>GRUPO D</t>
  </si>
  <si>
    <t>D1</t>
  </si>
  <si>
    <t>Reincidência de Grupo A</t>
  </si>
  <si>
    <t>D2</t>
  </si>
  <si>
    <t>Total de Reincidência de um Grupo sobre o outro</t>
  </si>
  <si>
    <t>*GRUPO E</t>
  </si>
  <si>
    <t>E1</t>
  </si>
  <si>
    <t>Total dos Encargos Sociais Complementares</t>
  </si>
  <si>
    <t>Fonte: Informação Dias de Chuva - INMET</t>
  </si>
  <si>
    <t>DISCRIMINAÇÃO DOS CUSTOS INDIRETOS</t>
  </si>
  <si>
    <t>PORCENTAGEM (%) ADOTADA</t>
  </si>
  <si>
    <t>CUSTOS TRIBUTÁRIOS</t>
  </si>
  <si>
    <t>TRIBUTOS FEDERAIS</t>
  </si>
  <si>
    <t>PROGRAMAÇÃO DE INTEGRAÇÃO SOCIAL</t>
  </si>
  <si>
    <t>CONFINS</t>
  </si>
  <si>
    <t>FINANC. DA SEGURIDADE SOCIAL</t>
  </si>
  <si>
    <t>TRIBUTO MUNICIPAL</t>
  </si>
  <si>
    <t>ISS</t>
  </si>
  <si>
    <t>5.2</t>
  </si>
  <si>
    <t>5.3</t>
  </si>
  <si>
    <t>TOTAL DO ITEM 6:</t>
  </si>
  <si>
    <t>Limpeza geral e entrega da obra</t>
  </si>
  <si>
    <t>QTDE.</t>
  </si>
  <si>
    <t>90099</t>
  </si>
  <si>
    <t xml:space="preserve">Escavação mecanizada de vala com prof. até 1,5 m, com retroescavadeira, larg. menor que 0,80 m, em solo de 1A categoria. </t>
  </si>
  <si>
    <t>Coeficiente</t>
  </si>
  <si>
    <t>Areia média</t>
  </si>
  <si>
    <t>Seixo fino lavado</t>
  </si>
  <si>
    <t>Pá carregadeira sobre rodas, potência 197 HP, capacidade da caçamba 2,5 A 3,5 m³, peso operacional 18338 kg</t>
  </si>
  <si>
    <t>Tanque de asfalto estacionário com serpentina, capacidade 30.000 L</t>
  </si>
  <si>
    <t>Cimento asfáltico de petróleo granel (CAP) 50/70 (coletado caixa na ANP acrescido de ICMS)</t>
  </si>
  <si>
    <t>Usina de mistura asfáltica à quente, tipo contra fluxo, prod 40 a 80ton/hora</t>
  </si>
  <si>
    <t>Grupo gerador com carenagem, motor diesel potência standart entre 250 e 260 KVA</t>
  </si>
  <si>
    <t>Óleo diesel S 500 - comum</t>
  </si>
  <si>
    <t>Óleo residual com baixo ponto de fluidez (BPF). Para queima</t>
  </si>
  <si>
    <t>Operador de usina de asfalto</t>
  </si>
  <si>
    <t>Operador de pá carregadeira</t>
  </si>
  <si>
    <t>Servente com encargos complementares</t>
  </si>
  <si>
    <t>Vibroacabadora de asfalto sobre esteira, largura de pavimentação 1,90M a 5,30M. Potência 105 HP capacidade 450 T/H - CHP DIURNO. AF_11/2014</t>
  </si>
  <si>
    <t>Vibroacabadora de asfalto sobre esteira, largura de pavimentação 1,90M a 5,30M. Potência 105 HP capacidade 450 T/H - CHI DIURNO. AF_11/2015</t>
  </si>
  <si>
    <t>Rasteleiro com encargos complementares</t>
  </si>
  <si>
    <t>Caminhão basculante 10m³ trucado cabine simples, peso bruto total 23.000 kg carga útil máxima 15.935 kg distância entre eixos 4,80m, potência 230 C, inclusive caçamba metálica - CHP DIURNO. AF_06/2014</t>
  </si>
  <si>
    <t>Rolo compactador vibratório tandem, aço liso, potência 125 HP, peso sem/com lastro 10.20/11,65 T, largura de trabalho 1,73m - CHP DIURNO. AF_11/2016</t>
  </si>
  <si>
    <t>Rolo compactador vibratório tandem, aço liso, potência 125 HP, peso sem/com lastro 10.20/11,65 T, largura de trabalho 1,73m - CHI DIURNO. AF_11/2017</t>
  </si>
  <si>
    <t>Trator de pneus com potência de 85 CV, tração 4x4, com vassoura mecânica acoplada - CHI DIURNO. AF_02/2017</t>
  </si>
  <si>
    <t>Trator de pneus com potência de 85 CV, tração 4x4, com vassoura mecânica acoplada - CHP DIURNO. AF_03/2017</t>
  </si>
  <si>
    <t>Rolo compactador de pneus estático, pressão variável, potência 110HP, peso sem/com lastro 10,8/27 T, largura de rolagem 2,30m - CHP DIURNO. AF_06/2017</t>
  </si>
  <si>
    <t>Rolo compactador de pneus estático, pressão variável, potência 110HP, peso sem/com lastro 10,8/27 T, largura de rolagem 2,30m - CHI DIURNO. AF_06/2017</t>
  </si>
  <si>
    <t>CHP</t>
  </si>
  <si>
    <t>L</t>
  </si>
  <si>
    <t>CHI</t>
  </si>
  <si>
    <t>TOTAL DO ITEM 7:</t>
  </si>
  <si>
    <t>88301</t>
  </si>
  <si>
    <t>88304</t>
  </si>
  <si>
    <t>6.1</t>
  </si>
  <si>
    <t>6.2</t>
  </si>
  <si>
    <t>7.1</t>
  </si>
  <si>
    <t>FONTE</t>
  </si>
  <si>
    <t>SEDOP</t>
  </si>
  <si>
    <t>CPU</t>
  </si>
  <si>
    <t>SINAPI</t>
  </si>
  <si>
    <t>SECRETARIA MUNICIPAL DE SANEAMENTO E INFRAESTRUTURA</t>
  </si>
  <si>
    <t>MÃO DE OBRA</t>
  </si>
  <si>
    <t>SERVENTE COM ENCARGOS COMPLEMENTARES</t>
  </si>
  <si>
    <t xml:space="preserve">( A  )   T O T A L                                      </t>
  </si>
  <si>
    <t>MATERIAL</t>
  </si>
  <si>
    <t xml:space="preserve">                   </t>
  </si>
  <si>
    <t>( B  )   T O T A L</t>
  </si>
  <si>
    <t>EQUIPAMENTOS</t>
  </si>
  <si>
    <t>M3</t>
  </si>
  <si>
    <t>( C )   T O T A L</t>
  </si>
  <si>
    <t xml:space="preserve">CUSTO DIRETO TOTAL (A)+(B)+(C)     </t>
  </si>
  <si>
    <t>BDI</t>
  </si>
  <si>
    <t xml:space="preserve">       C U S T O   U N I T Á R I O     T O T A L</t>
  </si>
  <si>
    <t>Execução de Imprimação com asfálto diluído CM-30. AF_11/2019</t>
  </si>
  <si>
    <t>Execução de pintura de ligação com emulsão asfáltica RR-2C. AF_11/2019</t>
  </si>
  <si>
    <t>II</t>
  </si>
  <si>
    <t>III</t>
  </si>
  <si>
    <t>Execução de passeio (calçada) ou piso de concreto com concreto moldado in loco, feito em obra, acabamento convencional, espessura 6cm, armado. AF_07/2016</t>
  </si>
  <si>
    <t>CRONOGRAMA FÍSICO-FINANCEIRO</t>
  </si>
  <si>
    <t>DISCRIMINAÇÃO DOS SERVIÇOS</t>
  </si>
  <si>
    <t>PESO %</t>
  </si>
  <si>
    <t>VALOR BDI INCLUSO (R$)</t>
  </si>
  <si>
    <t>MESES</t>
  </si>
  <si>
    <t>%</t>
  </si>
  <si>
    <t>R$</t>
  </si>
  <si>
    <t>SIMPLES</t>
  </si>
  <si>
    <t>ACUMULADO</t>
  </si>
  <si>
    <t>97956</t>
  </si>
  <si>
    <t>Caixa para boca de lobo simples retangular, em alvenaria com blocos de concreto, dimensões internas: 0,6x1x1,2 m. AF_12/2020</t>
  </si>
  <si>
    <t>Demolição manual de concreto simples (para execução de calçada)</t>
  </si>
  <si>
    <t>Preparo de fundo de vala com largura menor que 1.5 m (acerto do solo natural). AF_08/2020</t>
  </si>
  <si>
    <t xml:space="preserve">Execução de boca de lobo  </t>
  </si>
  <si>
    <t xml:space="preserve">Execução de poço de visita </t>
  </si>
  <si>
    <t>m³Xkm</t>
  </si>
  <si>
    <t>H</t>
  </si>
  <si>
    <t>PREÇO UNIT. C/ BDI</t>
  </si>
  <si>
    <t>PORCENTAGEM (%) ADOTADA PELA MÉDIA DOS QUARTIS</t>
  </si>
  <si>
    <t>DEMONSTRAÇÃO DOS TRIBUTOS MUNICIPAL</t>
  </si>
  <si>
    <t>Placa de obra em lona com plotagem de gráfica</t>
  </si>
  <si>
    <t>COM DESONERAÇÃO</t>
  </si>
  <si>
    <t>SEM DESONERAÇÃO</t>
  </si>
  <si>
    <t>TOTAL (A+B+C+D)</t>
  </si>
  <si>
    <t>SECRETARIA MUNICIAL DE SANEAMENTO E INFRAESTRUTURA</t>
  </si>
  <si>
    <t>IV</t>
  </si>
  <si>
    <t>Código</t>
  </si>
  <si>
    <t>CPU-02</t>
  </si>
  <si>
    <t>CAMINHÃO PIPA 10.000 L TRUCADO, PESO BRUTO TOTAL 23.000 KG, CARGA ÚTIL MÁXIMA 15.935 KG, DISTÂNCIA ENTRE EIXOS 4,8 M, POTÊNCIA 230 CV, INCLUSIVE TANQUE DE AÇO PARA TRANSPORTE DE ÁGUA - CHP DIURNO. AF_06/2014</t>
  </si>
  <si>
    <t>CAMINHÃO PIPA 10.000 L TRUCADO, PESO BRUTO TOTAL 23.000 KG, CARGA ÚTIL MÁXIMA 15.935 KG, DISTÂNCIA ENTRE EIXOS 4,8 M, POTÊNCIA 230 CV, INCLUSIVE TANQUE DE AÇO PARA TRANSPORTE DE ÁGUA - CHI DIURNO. AF_06/2014</t>
  </si>
  <si>
    <t>MOTONIVELADORA POTÊNCIA BÁSICA LÍQUIDA (PRIMEIRA MARCHA) 125 HP, PESO BRUTO 13032 KG, LARGURA DA LÂMINA DE 3,7 M - CHP DIURNO. AF_06/2014</t>
  </si>
  <si>
    <t>MOTONIVELADORA POTÊNCIA BÁSICA LÍQUIDA (PRIMEIRA MARCHA) 125 HP, PESO BRUTO 13032 KG, LARGURA DA LÂMINA DE 3,7 M - CHI DIURNO. AF_06/2014</t>
  </si>
  <si>
    <t>PEDREIRO COM ENCARGOS COMPLEMENTARES</t>
  </si>
  <si>
    <t>RETROESCAVADEIRA SOBRE RODAS COM CARREGADEIRA, TRAÇÃO 4X4, POTÊNCIA LÍQ. 72 HP, CAÇAMBA CARREG. CAP. MÍN. 0,79 M3, CAÇAMBA RETRO CAP. 0,18 M3, PESO OPERACIONAL MÍN. 7.140 KG, PROFUNDIDADE ESCAVAÇÃO MÁX. 4,50 M - CHP DIURNO. AF_06/2014</t>
  </si>
  <si>
    <t>RETROESCAVADEIRA SOBRE RODAS COM CARREGADEIRA, TRAÇÃO 4X4, POTÊNCIA LÍQ. 72 HP, CAÇAMBA CARREG. CAP. MÍN. 0,79 M3, CAÇAMBA RETRO CAP. 0,18 M3, PESO OPERACIONAL MÍN. 7.140 KG, PROFUNDIDADE ESCAVAÇÃO MÁX. 4,50 M - CHI DIURNO. AF_06/2014</t>
  </si>
  <si>
    <t>ARGAMASSA TRAÇO 1:3 (EM VOLUME DE CIMENTO E AREIA GROSSA ÚMIDA) PARA CHAPISCO CONVENCIONAL, PREPARO MECÂNICO COM BETONEIRA 400 L. AF_08/2019</t>
  </si>
  <si>
    <t>MONTAGEM E DESMONTAGEM DE FÔRMA DE PILARES RETANGULARES E ESTRUTURAS SIMILARES, PÉ-DIREITO SIMPLES, EM CHAPA DE MADEIRA COMPENSADA RESINADA, 4 UTILIZAÇÕES. AF_09/2020</t>
  </si>
  <si>
    <t>M2</t>
  </si>
  <si>
    <t>ARMAÇÃO DE ESTRUTURAS DE CONCRETO ARMADO, EXCETO VIGAS, PILARES, LAJES E FUNDAÇÕES, UTILIZANDO AÇO CA-60 DE 5,0 MM - MONTAGEM. AF_12/2015</t>
  </si>
  <si>
    <t>KG</t>
  </si>
  <si>
    <t>CONCRETO FCK = 15MPA, TRAÇO 1:3,4:3,5 (CIMENTO/ AREIA MÉDIA/ BRITA 1)  - PREPARO MECÂNICO COM BETONEIRA 600 L. AF_07/2016</t>
  </si>
  <si>
    <t>PREPARO DE FUNDO DE VALA COM LARGURA MENOR QUE 1,5 M (ACERTO DO SOLO NATURAL). AF_08/2020</t>
  </si>
  <si>
    <t>Unidade: unid</t>
  </si>
  <si>
    <t>und.</t>
  </si>
  <si>
    <t>Colchão de areia e=20 cm</t>
  </si>
  <si>
    <t>Transporte com caminhão basculante de 14 m³, em via em revestimento primário. AF_07/2020</t>
  </si>
  <si>
    <t>93379</t>
  </si>
  <si>
    <t>Carga, manobra e descarga de solos e materiais granulares em caminhão basculante 18 m³ - carga com escavadeira hidráulica (caçamba de 1,20 m³ / 155 hp) e descarga livre (unidade: t). Af_07/2020</t>
  </si>
  <si>
    <t>4.4</t>
  </si>
  <si>
    <t>93591</t>
  </si>
  <si>
    <t>Transporte com caminhão basculante 14 m³, em via urbana em leito natural. AF_07/2020</t>
  </si>
  <si>
    <t>LARGURA</t>
  </si>
  <si>
    <t>TRECHO</t>
  </si>
  <si>
    <t>BAIRRO</t>
  </si>
  <si>
    <t>EXTENSÃO</t>
  </si>
  <si>
    <t xml:space="preserve">TOTAL </t>
  </si>
  <si>
    <t>SINAPI DEZ/2021</t>
  </si>
  <si>
    <t>1.3</t>
  </si>
  <si>
    <t>I</t>
  </si>
  <si>
    <t>ENCARREGADO GERAL COM ENCARGOS COMPLEMENTARES</t>
  </si>
  <si>
    <t>Administração da obra</t>
  </si>
  <si>
    <t>V</t>
  </si>
  <si>
    <t>Assentamento de tubo de concreto para redes coletoras de águas pluviais, diâmetro de 1200 mm, junta rígida, instalado em local com alto nível de interferências. AF_12/2015</t>
  </si>
  <si>
    <t>Assentamento de tubo de concreto para redes coletoras de águas pluviais, diâmetro de 1500 mm, junta rígida, instalado em local com alto nível de interferências. AF_12/2015</t>
  </si>
  <si>
    <t>92821</t>
  </si>
  <si>
    <t>Assentamento de tubo de concreto para redes coletoras de águas pluviais, diâmetro de 400 mm, junta rígida, instalado em local com alto nível de interferências. AF_12/2015</t>
  </si>
  <si>
    <t>Assentamento de tubo de concreto para redes coletoras de águas pluviais, diâmetro de 600mm, junta rígida, instalado em local com baixo alto de interferências. AF_12/2015</t>
  </si>
  <si>
    <t>Assentamento de tubo de concreto para redes coletoras de águas pluviais, diâmetro de 800mm, junta rígida, instalado em local com alto nível de interferências. AF_12/2015</t>
  </si>
  <si>
    <t>Assentamento de tubo de concreto para redes coletoras de águas pluviais, diâmetro de 1000 mm, junta rígida, instalado em local com alto nível de interferências</t>
  </si>
  <si>
    <t>Locação de rede com auxílio de equipamento topográfico</t>
  </si>
  <si>
    <t>VALOR TOTAL</t>
  </si>
  <si>
    <t>DEMOLIÇÕES E RETIRADAS</t>
  </si>
  <si>
    <t>TOTAL DO  ITEM 2:</t>
  </si>
  <si>
    <t>00012574</t>
  </si>
  <si>
    <t>00012575</t>
  </si>
  <si>
    <t>4.1.1</t>
  </si>
  <si>
    <t>4.1.2</t>
  </si>
  <si>
    <t>4.1.3</t>
  </si>
  <si>
    <t>4.1.5</t>
  </si>
  <si>
    <t>4.1.6</t>
  </si>
  <si>
    <t>4.1.7</t>
  </si>
  <si>
    <t>4.2.1</t>
  </si>
  <si>
    <t>4.2.2</t>
  </si>
  <si>
    <t>4.2.3</t>
  </si>
  <si>
    <t>4.2.4</t>
  </si>
  <si>
    <t>4.2.5</t>
  </si>
  <si>
    <t>4.2.6</t>
  </si>
  <si>
    <t>4.2.7</t>
  </si>
  <si>
    <t>4.3.1</t>
  </si>
  <si>
    <t>4.3.2</t>
  </si>
  <si>
    <t>4.3.3</t>
  </si>
  <si>
    <t>4.3.4</t>
  </si>
  <si>
    <t>4.3.5</t>
  </si>
  <si>
    <t>4.3.6</t>
  </si>
  <si>
    <t>4.3.7</t>
  </si>
  <si>
    <t>4.4.1</t>
  </si>
  <si>
    <t>4.4.2</t>
  </si>
  <si>
    <t>4.4.3</t>
  </si>
  <si>
    <t>4.4.4</t>
  </si>
  <si>
    <t>4.4.5</t>
  </si>
  <si>
    <t>4.4.6</t>
  </si>
  <si>
    <t>4.4.7</t>
  </si>
  <si>
    <t>4.5</t>
  </si>
  <si>
    <t>4.5.1</t>
  </si>
  <si>
    <t>4.5.2</t>
  </si>
  <si>
    <t>4.5.3</t>
  </si>
  <si>
    <t>4.5.4</t>
  </si>
  <si>
    <t>4.5.5</t>
  </si>
  <si>
    <t>4.5.6</t>
  </si>
  <si>
    <t>4.5.7</t>
  </si>
  <si>
    <t>4.6</t>
  </si>
  <si>
    <t>4.6.1</t>
  </si>
  <si>
    <t>4.6.2</t>
  </si>
  <si>
    <t>4.6.3</t>
  </si>
  <si>
    <t>4.6.4</t>
  </si>
  <si>
    <t>4.6.5</t>
  </si>
  <si>
    <t>4.6.6</t>
  </si>
  <si>
    <t>4.6.7</t>
  </si>
  <si>
    <t xml:space="preserve">Execução de tampa de boca de lobo  </t>
  </si>
  <si>
    <t>5.4</t>
  </si>
  <si>
    <t>TOTAL DO ITEM 8:</t>
  </si>
  <si>
    <t>7.2</t>
  </si>
  <si>
    <t>7.3</t>
  </si>
  <si>
    <t>7.4</t>
  </si>
  <si>
    <t>8.1</t>
  </si>
  <si>
    <t xml:space="preserve">m³ </t>
  </si>
  <si>
    <t>90776</t>
  </si>
  <si>
    <t>GRADE DE DISCO CONTROLE REMOTO REBOCÁVEL, COM 24 DISCOS 24 X 6 MM COM PNEUS PARA TRANSPORTE - CHP DIURNO. AF_06/2014</t>
  </si>
  <si>
    <t>GRADE DE DISCO CONTROLE REMOTO REBOCÁVEL, COM 24 DISCOS 24 X 6 MM COM PNEUS PARA TRANSPORTE - CHI DIURNO. AF_06/2014</t>
  </si>
  <si>
    <t>1.4</t>
  </si>
  <si>
    <t>Barracão de madeira/Almoxarifado</t>
  </si>
  <si>
    <t>Aterro incluindo carga, descarga, transporte e apiloamento</t>
  </si>
  <si>
    <t>030675</t>
  </si>
  <si>
    <t>Escavação mecanizada</t>
  </si>
  <si>
    <t>4.1.8</t>
  </si>
  <si>
    <t>4.1.9</t>
  </si>
  <si>
    <t>fazer cpu p atualizar</t>
  </si>
  <si>
    <t>Limpeza do terreno</t>
  </si>
  <si>
    <t>4.2.8</t>
  </si>
  <si>
    <t>4.2.9</t>
  </si>
  <si>
    <t>4.3.8</t>
  </si>
  <si>
    <t>4.3.9</t>
  </si>
  <si>
    <t>4.4.8</t>
  </si>
  <si>
    <t>4.4.9</t>
  </si>
  <si>
    <t>4.5.8</t>
  </si>
  <si>
    <t>4.5.9</t>
  </si>
  <si>
    <t>4.6.8</t>
  </si>
  <si>
    <t>4.6.9</t>
  </si>
  <si>
    <t>UNID.</t>
  </si>
  <si>
    <t>Execução de ala de lançamento</t>
  </si>
  <si>
    <t>DRENAGEM PROFUNDA</t>
  </si>
  <si>
    <t>PAVIMENTAÇÃO</t>
  </si>
  <si>
    <t>MEIO FIO / SARJETA</t>
  </si>
  <si>
    <t>CALÇADA</t>
  </si>
  <si>
    <t>LISTA DE RUAS (DADOS GERAIS)</t>
  </si>
  <si>
    <t>95877</t>
  </si>
  <si>
    <t>Transporte com caminhão basculante 18 m³, em via urbana pavimentada até DMT 30 km. AF_07/2020</t>
  </si>
  <si>
    <t>m³ x Km</t>
  </si>
  <si>
    <t xml:space="preserve">CÓDIGO DESONERADO </t>
  </si>
  <si>
    <t>Locação de pavimentação. AF_10/2018</t>
  </si>
  <si>
    <t>95995</t>
  </si>
  <si>
    <t>Execução de pavimento com aplicação de concreto asfáltico, camada de rolamento - exclusive carga e transporte. AF_11/2019</t>
  </si>
  <si>
    <t>M³</t>
  </si>
  <si>
    <t>ROLO COMPACTADOR DE PNEUS ESTÁTICO, PRESSÃO VARIÁVEL, POTÊNCIA 111 HP, PESO SEM/COM LASTRO 9,5 / 26 T, LARGURA DE TRABALHO 1,90 M - CHI DIURNO. AF_07/2014</t>
  </si>
  <si>
    <t>ROLO COMPACTADOR DE PNEUS ESTÁTICO, PRESSÃO VARIÁVEL, POTÊNCIA 111 HP, PESO SEM/COM LASTRO 9,5 / 26 T, LARGURA DE TRABALHO 1,90 M - CHP DIURNO. AF_07/2014</t>
  </si>
  <si>
    <t>TRATOR DE PNEUS COM POTÊNCIA DE 122 CV, TRAÇÃO 4X4, COM GRADE DE DISCOS ACOPLADA - CHI DIURNO. AF_02/2017</t>
  </si>
  <si>
    <t>TRATOR DE PNEUS COM POTÊNCIA DE 122 CV, TRAÇÃO 4X4, COM GRADE DE DISCOS ACOPLADA - CHP DIURNO. AF_02/2017</t>
  </si>
  <si>
    <t>ROLO COMPACTADOR PE DE CARNEIRO VIBRATORIO, POTENCIA 125 HP, PESO OPERACIONAL SEM/COM LASTRO 11,95 / 13,30 T, IMPACTO DINAMICO 38,5 / 22,5 T, LARGURA DE TRABALHO 2,15 M - CHI DIURNO. AF_06/2014</t>
  </si>
  <si>
    <t>ROLO COMPACTADOR PE DE CARNEIRO VIBRATORIO, POTENCIA 125 HP, PESO OPERACIONAL SEM/COM LASTRO 11,95 / 13,30 T, IMPACTO DINAMICO 38,5 / 22,5 T, LARGURA DE TRABALHO 2,15 M - CHP DIURNO. AF_06/2014</t>
  </si>
  <si>
    <t>00006079</t>
  </si>
  <si>
    <t>ARGILA, ARGILA VERMELHA OU ARGILA ARENOSA (RETIRADA NA JAZIDA, SEM TRANSPORTE)</t>
  </si>
  <si>
    <t>D – Serviços</t>
  </si>
  <si>
    <t>100980</t>
  </si>
  <si>
    <t>D - Custo Total de Serviços:</t>
  </si>
  <si>
    <t>Serviços</t>
  </si>
  <si>
    <t>[transportar subtotal D]</t>
  </si>
  <si>
    <t>A+B+C+D</t>
  </si>
  <si>
    <t>7.5</t>
  </si>
  <si>
    <t>VI</t>
  </si>
  <si>
    <t>Escoramento de vala, tipo descontínuo, com profundidade de 1,5 A 3,0 m, largura maior ou igual A 1,5 M e menor que 2,5 M. AF_08/2020</t>
  </si>
  <si>
    <t>Reaterro mecanizado de vala com retroescavadeira, largura de 0,8 m até 1,5 m, profundidade até 1,5 m, com solo de 1 categoria em locais com baixo nível de interferência. AF_04/2016</t>
  </si>
  <si>
    <t>6.3</t>
  </si>
  <si>
    <t>6.4</t>
  </si>
  <si>
    <t>6.5</t>
  </si>
  <si>
    <t>6.6</t>
  </si>
  <si>
    <t>CPU - VI</t>
  </si>
  <si>
    <t>COMPOSIÇÃO DE ENCARGOS SOCIAIS</t>
  </si>
  <si>
    <t>ENCARGOS SOCIAIS SOBRE A MÃO DE OBRA</t>
  </si>
  <si>
    <t>Reincidência de Grupo A sobre Aviso Prévio Trabalho e Reincidência do FGTS sobre Aviso Prévio Indenizado</t>
  </si>
  <si>
    <t>COMPOSIÇÃO DE TAXA DE BDI</t>
  </si>
  <si>
    <t>DESPESAS FINANCEIRAS - DF</t>
  </si>
  <si>
    <t>Subtotal</t>
  </si>
  <si>
    <t xml:space="preserve"> LUCRO - L</t>
  </si>
  <si>
    <t>DEMONSTRAÇÃO DOS TRIBUTOS FEDERAIS</t>
  </si>
  <si>
    <t>TRIBUTOS FEDERAIS - TF *</t>
  </si>
  <si>
    <t>* TF</t>
  </si>
  <si>
    <t>TRIBUTOS MUNICIPAIS - TM **</t>
  </si>
  <si>
    <t>** TM</t>
  </si>
  <si>
    <t>Serviço: Usinagem de concreto betuminoso usinado a quente (CBUQ), CAP 50/70, para capa de rolamento</t>
  </si>
  <si>
    <t>Serviço: Reforço de bordo</t>
  </si>
  <si>
    <t>OBRA:</t>
  </si>
  <si>
    <t>VALOR DA OBRA:</t>
  </si>
  <si>
    <t>Unidade:</t>
  </si>
  <si>
    <t xml:space="preserve">SINAPI </t>
  </si>
  <si>
    <t>Tubo em concreto simples d= 400mm (fornecimento)</t>
  </si>
  <si>
    <t>Tubo em concreto armado d= 600mm (fornecimento)</t>
  </si>
  <si>
    <t>Tubo em concreto armado d= 800mm (fornecimento)</t>
  </si>
  <si>
    <t>Tubo em concreto armado d= 1000mm (fornecimento)</t>
  </si>
  <si>
    <t>Tubo de concreto armado para águas pluviais, classe PA-3, diâmetro nominal de 1200 mm (fornecimento)</t>
  </si>
  <si>
    <t>Tubo de concreto armado para águas pluviais, classe PA-3, diâmetro nominal de 1500 mm (fornecimento)</t>
  </si>
  <si>
    <t xml:space="preserve">Execução e compactação de base e ou sub base para pavimentação de solo estabilizado granulometricamente sem mistura de solos - exclusive escavação, carga e transporte. AF_11/2019. </t>
  </si>
  <si>
    <t>7.6</t>
  </si>
  <si>
    <t>Fresagem de pavimento asfaltico (profundidade até 5,0 cm) - exclusive transporte. AF_11/2019</t>
  </si>
  <si>
    <t>TOTAL DO ITEM 9:</t>
  </si>
  <si>
    <t>SINALIZAÇÃO VIÁRIA</t>
  </si>
  <si>
    <t xml:space="preserve">Sinalização Horizontal </t>
  </si>
  <si>
    <t>SICRO</t>
  </si>
  <si>
    <t>5213405</t>
  </si>
  <si>
    <t>Pintura setas/zebrados - tinta b. acrílica - espessura 0,6 mm (manual)</t>
  </si>
  <si>
    <t>5213401</t>
  </si>
  <si>
    <t>Pintura de faixa - tinta b. acrílica - espessura - 0,4 mm (mecânica)</t>
  </si>
  <si>
    <t>Sinalização  Vertical</t>
  </si>
  <si>
    <t>5213440</t>
  </si>
  <si>
    <t>Fornecimento e implantação de placa de regulamentação em aço D = 0,60 m - película retrorrefletiva tipo I + SI</t>
  </si>
  <si>
    <t>5216111</t>
  </si>
  <si>
    <t>Fornecimento e implantação de suporte e travessa para placa de sinalização em madeira de lei tratada 8 x 8 cm</t>
  </si>
  <si>
    <t>8.1.1</t>
  </si>
  <si>
    <t>8.1.2</t>
  </si>
  <si>
    <t>8.2</t>
  </si>
  <si>
    <t>8.2.1</t>
  </si>
  <si>
    <t>8.2.2</t>
  </si>
  <si>
    <t>TERRAPLENAGEM / CAIXA PRIMÁRIA</t>
  </si>
  <si>
    <t>5.5</t>
  </si>
  <si>
    <t>5.6</t>
  </si>
  <si>
    <t>5.7</t>
  </si>
  <si>
    <t>Escavacao e carga material 1a categoria, utilizando trator de esteiras de 110 a 160hp com lamina, peso operacional * 13t e pa carregadeira com 170 hp.</t>
  </si>
  <si>
    <t>Transporte com caminhão basculante de 6 m3, em via urbana pavimentada, dmt até 30 km (unidade: m3xkm). Af_01/2018</t>
  </si>
  <si>
    <t>Argila, argila vermelha ou argila arenosa (retirada na jazida, sem transporte)</t>
  </si>
  <si>
    <t>Transporte com caminhão basculante de 18 m3, em via urbana pavimentada , dmt até 30 km (unidade: m3xkm). Af_12/2016</t>
  </si>
  <si>
    <t>Transporte com caminhão basculante de 18 m3, em via urbana pavimentada, dmt acima de 30km (unidade: m3xkm). Af_04/2016</t>
  </si>
  <si>
    <t>Execução e compactação de aterro com solo predominantemente argiloso - exclusive escavação, carga e transporte e solo. Af_09/2017</t>
  </si>
  <si>
    <t>m³ x km</t>
  </si>
  <si>
    <t>101835</t>
  </si>
  <si>
    <t>Recomposição de base e ou sub-base para remendo profundo de brita gruada simples - incluso retirada e colocação do material. Af_12/2020</t>
  </si>
  <si>
    <t>97636</t>
  </si>
  <si>
    <t>Demolição parcial de pavimento asfáltico, de forma mecanizada, sem reaproveitamento. Af_12/2017</t>
  </si>
  <si>
    <t>Carga e descarga mecanizadas de entulho em caminhao basculante 6 m3</t>
  </si>
  <si>
    <t>7.7</t>
  </si>
  <si>
    <t>VIAS</t>
  </si>
  <si>
    <t>ÁREA</t>
  </si>
  <si>
    <t>SERVIÇOS DE DRENAGEM PROFUNDA</t>
  </si>
  <si>
    <t>SERVIÇOS DE DRENAGEM SUPERFICIAL</t>
  </si>
  <si>
    <t>Escavacao e carga material 1a categoria, utilizando trator de esteiras de 110 a 160hp com lamina, peso operacional * 13t e pa carregadeira com 170 hp.  (Jazida)</t>
  </si>
  <si>
    <t>5.8</t>
  </si>
  <si>
    <t>6.7</t>
  </si>
  <si>
    <t>6.8</t>
  </si>
  <si>
    <t>OBS: Vigência a partir de 12/2022</t>
  </si>
  <si>
    <t>OBJETO:</t>
  </si>
  <si>
    <t>meses</t>
  </si>
  <si>
    <t xml:space="preserve">Execução e compactação de base e ou sub base para pavimentação de solo arenoso (SOLO MELHORADO COM PEDREGULHO) - exclusive escavação, carga e transporte. </t>
  </si>
  <si>
    <t>COMP</t>
  </si>
  <si>
    <t>Recuperação de PV´s ou Caixas de águas pluviais para bueiros simples</t>
  </si>
  <si>
    <t>Recuperação de BL´s simples</t>
  </si>
  <si>
    <t>9.1</t>
  </si>
  <si>
    <t>OBRAS DE ARTES ESPECIAIS</t>
  </si>
  <si>
    <t>und</t>
  </si>
  <si>
    <t>PROJETO SANEAR ANANINDEUA - JADERLÂNDIA/MAGUARIAÇÚ</t>
  </si>
  <si>
    <t>DESCRIÇÃO E CÁLCULO</t>
  </si>
  <si>
    <t>QUANT.</t>
  </si>
  <si>
    <t xml:space="preserve">PONTE </t>
  </si>
  <si>
    <t>1</t>
  </si>
  <si>
    <t>SERVIÇOS INICIAIS</t>
  </si>
  <si>
    <t>Locação da Obra, com uso de Equipamentos Topográficos, inclusive nivelador</t>
  </si>
  <si>
    <t>m2</t>
  </si>
  <si>
    <t>COMPRIMENTO</t>
  </si>
  <si>
    <t>ALTURA</t>
  </si>
  <si>
    <t>FUNDAÇÕES</t>
  </si>
  <si>
    <t>ESTACAS</t>
  </si>
  <si>
    <t>QUANT</t>
  </si>
  <si>
    <t>7</t>
  </si>
  <si>
    <t>BLOCOS DE COROAMENTO</t>
  </si>
  <si>
    <t>Execucao De Cimbramento Para Escoramento De Formas Elevadas De Madeira (Lajes E Vigas), Acima De 3,30 M De Pe Direito, Com Pontaletes (8,0 X 8,0 Cm) De Madeira De Lei 1A Qualidade E Pecas De Madeira De 2,5 X 10,0 Cm De 2A Qualidade, Nao Aparelhada.</t>
  </si>
  <si>
    <t>FUNDO</t>
  </si>
  <si>
    <t>Kg</t>
  </si>
  <si>
    <t>9</t>
  </si>
  <si>
    <t>9.2</t>
  </si>
  <si>
    <t>10</t>
  </si>
  <si>
    <t>10.1</t>
  </si>
  <si>
    <t>10.2</t>
  </si>
  <si>
    <t>10.3</t>
  </si>
  <si>
    <t xml:space="preserve"> </t>
  </si>
  <si>
    <t>Ponte em concreto armado sobre o Igarapé Ariri (vão 20 m)</t>
  </si>
  <si>
    <t>UND</t>
  </si>
  <si>
    <t>P UNIT S/ BDI</t>
  </si>
  <si>
    <t>P UNIT C/ BDI</t>
  </si>
  <si>
    <t>PREÇO TOTAL</t>
  </si>
  <si>
    <t>LOCACAO CONVENCIONAL DE OBRA, UTILIZANDO GABARITO DE TÁBUAS CORRIDAS PONTALETADAS A CADA 2,00M - 2 UTILIZAÇÕES. AF_10/2018</t>
  </si>
  <si>
    <t>FABRICAÇÃO, MONTAGEM E DESMONTAGEM DE FÔRMA PARA BLOCO DE COROAMENTO, EM CHAPA DE MADEIRA COMPENSADA RESINADA, E=17 MM, 2 UTILIZAÇÕES. AF_06/2017</t>
  </si>
  <si>
    <t>ARMAÇÃO DE BLOCO, VIGA BALDRAME E SAPATA UTILIZANDO AÇO CA-60 DE 5 MM</t>
  </si>
  <si>
    <t>kg</t>
  </si>
  <si>
    <t>CONCRETAGEM DE BLOCOS DE COROAMENTO E VIGAS BALDRAMES, FCK 30 MPA, COM USO DE BOMBA LANÇAMENTO, ADENSAMENTO E ACABAMENTO.</t>
  </si>
  <si>
    <t>PILARES</t>
  </si>
  <si>
    <t xml:space="preserve">Já esta incluso na armação dos blocos </t>
  </si>
  <si>
    <t>LONGARINAS E TRANSVERSINAS</t>
  </si>
  <si>
    <t>FABRICAÇÃO DE FÔRMA PARA VIGAS, EM CHAPA DE MADEIRA COMPENSADA PLASTIFICADA, E = 18 MM.</t>
  </si>
  <si>
    <t>ARMAÇÃO DE PILAR OU VIGA DE UMA ESTRUTURA CONVENCIONAL DE CONCRETO ARMADO EM UMA EDIFICAÇÃO TÉRREA OU SOBRADO UTILIZANDO AÇO CA-50 DE 8,0 MM - MONTAGEM. AF_12/2015</t>
  </si>
  <si>
    <t>CONCRETO USINADO BOMBEAVEL, CLASSE DE RESISTENCIA C30, COM BRITA 0 E 1, SLUMP =100 +/- 20 MM, INCLUI SERVICO DE BOMBEAMENTO (NBR 8953)</t>
  </si>
  <si>
    <t>LAJE DE PLATAFORMA</t>
  </si>
  <si>
    <t>ESCORAMENTO DE VALA, TIPO CONTÍNUO COM PERFIL METÁLICO "U", COM PROFUNDIDADE DE 3,0 A 4,5 M, LARGURA MAIOR OU IGUAL A 1,5 M E MENOR QUE 2,5</t>
  </si>
  <si>
    <t>FABRICAÇÃO DE FÔRMA PARA LAJES, EM CHAPA DE MADEIRA COMPENSADA PLASTIFICADA, E = 18 MM.</t>
  </si>
  <si>
    <t>ESCORAMENTO DE FÔRMAS DE LAJE EM MADEIRA NÃO APARELHADA, PÉ-DIREITO DUPLO, INCLUSO TRAVAMENTO, 4 UTILIZAÇÕES. AF_09/2020</t>
  </si>
  <si>
    <t>Laje de transição</t>
  </si>
  <si>
    <t>FUNDAÇÃO</t>
  </si>
  <si>
    <t>ESTACA PRÉ-MOLDADA DE CONCRETO, SEÇÃO QUADRADA, CAPACIDADE DE 50 TONELADAS, COMPRIMENTO TOTAL CRAVADO ACIMA DE 5M ATÉ 12M, BATE-ESTACAS POR GRAVIDADE SOBRE ROLOS (EXCLUSIVE MOBILIZAÇÃO E DESMOBILIZAÇÃO)</t>
  </si>
  <si>
    <t>Mobilização e desmobilização de bate-estaca</t>
  </si>
  <si>
    <t>unid</t>
  </si>
  <si>
    <t>CORTINA DE CONTENÇÃO DE CABECEIRAS</t>
  </si>
  <si>
    <t>ALA DE CONTENÇÃO</t>
  </si>
  <si>
    <t>GUARDA-CORPO</t>
  </si>
  <si>
    <t>LIMPEZA GERA FINAL</t>
  </si>
  <si>
    <t>Limpeza Final Da Obra</t>
  </si>
  <si>
    <t>MEMÓRIA DE CÁLCULO - 16ª REPROGRAMAÇÃO</t>
  </si>
  <si>
    <t>PONTE - 1; 2 ; 3 e 4</t>
  </si>
  <si>
    <t>DIMENÇÕES</t>
  </si>
  <si>
    <t>TOTAL (m)</t>
  </si>
  <si>
    <t xml:space="preserve">COMPRIMENTO </t>
  </si>
  <si>
    <t>9,40 m</t>
  </si>
  <si>
    <t>20 m</t>
  </si>
  <si>
    <t>9,40 x 20,0</t>
  </si>
  <si>
    <t>QUANTIDADE</t>
  </si>
  <si>
    <t>Forma Tabuas Madeira 3A P/ Pecas Concreto Arm, Reapr 2X, Incl Montagem E Desmontagem.</t>
  </si>
  <si>
    <t>FORMA DOS BLOCOS</t>
  </si>
  <si>
    <t>BLOCOS DE   [ 2,80 x 0,80 x 0,70 ]   ( x4 )</t>
  </si>
  <si>
    <t>COMPRIMENTO (m)</t>
  </si>
  <si>
    <t>LARGURA  (m)</t>
  </si>
  <si>
    <t>TOTAL ( M² )</t>
  </si>
  <si>
    <t>LATERAIS</t>
  </si>
  <si>
    <t>PERIMETRO DAS LATERAIS (m)</t>
  </si>
  <si>
    <t xml:space="preserve">ALTURA </t>
  </si>
  <si>
    <t>2,80+2,80+0,84+0,84 =</t>
  </si>
  <si>
    <t>BLOCOS DE   [ 1,80 x 0,80 x 0,65 ]   ( x4 )</t>
  </si>
  <si>
    <t>1,80+1,80+0,84+0,84 =</t>
  </si>
  <si>
    <t>BLOCOS DE   [  0,80 x 0,80 x 0,40 ]   ( x8 )</t>
  </si>
  <si>
    <t>0,80+0,80+0,84+0,84 =</t>
  </si>
  <si>
    <t xml:space="preserve"> TOTAL  GERAL</t>
  </si>
  <si>
    <t>Armacao De Aco Ca-60 Diam. 3,4 A 6,0Mm.- Fornecimento / Corte (C/Perda De 10%) / Dobra / Colocacao.</t>
  </si>
  <si>
    <t>ARMAÇÃO DOS BLOCOS  ( Kg )</t>
  </si>
  <si>
    <t>VER PROJETO - FUN / 03   ( PRANCHA 03/04 )</t>
  </si>
  <si>
    <t>→</t>
  </si>
  <si>
    <t>TOTAL ( MENOS OS 10% DE PROJETO )</t>
  </si>
  <si>
    <t>Concreto Usinado Bombeado Fck=25Mpa, Inclusive Lancamento E Adensamento</t>
  </si>
  <si>
    <t xml:space="preserve">CONCRETO DOS BLOCOS </t>
  </si>
  <si>
    <t>TOTAL ( M³ )</t>
  </si>
  <si>
    <t xml:space="preserve"> TOTAL </t>
  </si>
  <si>
    <t>ARMAÇÃO DOS PILARES  ( Kg )</t>
  </si>
  <si>
    <t>VER PROJETO - PRANCHA 01/03</t>
  </si>
  <si>
    <t>LONGARINAS E TRASVERSINAS</t>
  </si>
  <si>
    <t>FORMA DAS VIGAS</t>
  </si>
  <si>
    <t>LONGARINAS</t>
  </si>
  <si>
    <t>PERIMETRO DA SEÇAO DE FORMA</t>
  </si>
  <si>
    <t>1,04 + 0,20 + 1,04 =</t>
  </si>
  <si>
    <t>1,24 + 0,20 + 1,24 =</t>
  </si>
  <si>
    <t>TRANSVERSINAS</t>
  </si>
  <si>
    <t>1,04 + 0,25 + 1,04 =</t>
  </si>
  <si>
    <t>0,64 + 0,30 + 0,64 =</t>
  </si>
  <si>
    <t>Armacao Aco Ca-50 Diam.16,0 (5/8) À 25,0Mm (1) - Fornecimento/ Corte(Perda De 10%) / Dobra / Colocação.</t>
  </si>
  <si>
    <t>VER PROJETO - PRANCHA EST. 02/03</t>
  </si>
  <si>
    <t>CONCRETO DAS VIGAS</t>
  </si>
  <si>
    <t>11</t>
  </si>
  <si>
    <t>LAJE DE PLATARFORMA</t>
  </si>
  <si>
    <t>11.1</t>
  </si>
  <si>
    <t xml:space="preserve">Escoramento De Valas Continuo </t>
  </si>
  <si>
    <t>ESCORAMENTO DE VALAS</t>
  </si>
  <si>
    <t>ALTURA (m)</t>
  </si>
  <si>
    <t>11.2</t>
  </si>
  <si>
    <t>FORMA DAS LAJES</t>
  </si>
  <si>
    <t>LAJES</t>
  </si>
  <si>
    <t>L1</t>
  </si>
  <si>
    <t>L2</t>
  </si>
  <si>
    <t>L3</t>
  </si>
  <si>
    <t>L4</t>
  </si>
  <si>
    <t>L5</t>
  </si>
  <si>
    <t>L6</t>
  </si>
  <si>
    <t>L7</t>
  </si>
  <si>
    <t>L8</t>
  </si>
  <si>
    <t>L9</t>
  </si>
  <si>
    <t>L10</t>
  </si>
  <si>
    <t>L11</t>
  </si>
  <si>
    <t>L12</t>
  </si>
  <si>
    <t>L13</t>
  </si>
  <si>
    <t>L14</t>
  </si>
  <si>
    <t>L15</t>
  </si>
  <si>
    <t>L16</t>
  </si>
  <si>
    <t>L17</t>
  </si>
  <si>
    <t>L18</t>
  </si>
  <si>
    <t>L19</t>
  </si>
  <si>
    <t>L20</t>
  </si>
  <si>
    <t>11.3</t>
  </si>
  <si>
    <t>ARMAÇÃO DAS LAJES  ( Kg )</t>
  </si>
  <si>
    <t>VER PROJETO - PRANCHA EST 001. ( PRANCHA  01/02)</t>
  </si>
  <si>
    <t>11.4</t>
  </si>
  <si>
    <t>CONCRETO DAS LAJES</t>
  </si>
  <si>
    <t>11.5</t>
  </si>
  <si>
    <t>LIMPEZA GERAL</t>
  </si>
  <si>
    <t>COMPRIMENTO ( M )</t>
  </si>
  <si>
    <t>LARGURA ( M )</t>
  </si>
  <si>
    <t>ALTURA MÉDIA ( M )                [ ( 3,56+5,10+4,84 ) /3 ]</t>
  </si>
  <si>
    <t>TOTAL ( m³ )</t>
  </si>
  <si>
    <t>12</t>
  </si>
  <si>
    <t>COMPLEMENTOS</t>
  </si>
  <si>
    <t>12.1</t>
  </si>
  <si>
    <t>Laje de Transição</t>
  </si>
  <si>
    <t>LAJE DE TRANSIÇÃO   (  m³  )</t>
  </si>
  <si>
    <t>AREA DA LAJE</t>
  </si>
  <si>
    <t>13</t>
  </si>
  <si>
    <t>13.1</t>
  </si>
  <si>
    <t>Estaca Premoldada Concreto Armado 25T Incl Cravacao/Emendas</t>
  </si>
  <si>
    <t>36 unds</t>
  </si>
  <si>
    <t>10,0m</t>
  </si>
  <si>
    <t>36 x 10,0</t>
  </si>
  <si>
    <t>COMPRIMENTO DAS  ESTACAS</t>
  </si>
  <si>
    <t>13.2</t>
  </si>
  <si>
    <t>14</t>
  </si>
  <si>
    <t>14.1</t>
  </si>
  <si>
    <t>FORMA</t>
  </si>
  <si>
    <t>LADO DIREITO</t>
  </si>
  <si>
    <t>PERIMETRO DAS LATERAIS</t>
  </si>
  <si>
    <t>9,40 + 9,40 + 0,29 + 0,29 =</t>
  </si>
  <si>
    <t>LADO ESQUERDO</t>
  </si>
  <si>
    <t>14.2</t>
  </si>
  <si>
    <t>ARMAÇÃO DAS CORTINAS DE CONTENÇÃO  ( Kg )</t>
  </si>
  <si>
    <t>VER PROJETO - PRANCHA EST.01  01/01</t>
  </si>
  <si>
    <t>14.3</t>
  </si>
  <si>
    <t>CONCRETO</t>
  </si>
  <si>
    <t>15</t>
  </si>
  <si>
    <t>ALAS DE CONTENÇÃO</t>
  </si>
  <si>
    <t>15.1</t>
  </si>
  <si>
    <t>FORMA DAS ALAS</t>
  </si>
  <si>
    <t>4,70 + 4,70 + 0,29 + 0,29 =</t>
  </si>
  <si>
    <t>15.2</t>
  </si>
  <si>
    <t>ARMAÇÃO DAS ALAS DE CONTENÇÃO  ( Kg )</t>
  </si>
  <si>
    <t>VER PROJETO - PRANCHA EST 1.  01/01</t>
  </si>
  <si>
    <t>15.3</t>
  </si>
  <si>
    <t>CONCRETO DAS ALAS</t>
  </si>
  <si>
    <t>16</t>
  </si>
  <si>
    <t>GUARDA - CORPO</t>
  </si>
  <si>
    <t>16.1</t>
  </si>
  <si>
    <t>FORMA GUARDA- CORPO</t>
  </si>
  <si>
    <t>PERIMETRO DA SEÇÃO</t>
  </si>
  <si>
    <t>0,20 +0,20 + 0,28 + 0,28 =</t>
  </si>
  <si>
    <t>VIGAS</t>
  </si>
  <si>
    <t>16.2</t>
  </si>
  <si>
    <t>VER DETALHE A CIMA</t>
  </si>
  <si>
    <t>16.3</t>
  </si>
  <si>
    <t xml:space="preserve">SEÇÃO DO PILAR </t>
  </si>
  <si>
    <t>SEÇÃO DA VIGA</t>
  </si>
  <si>
    <t>17</t>
  </si>
  <si>
    <t>LIMPEZA GERAL FINAL</t>
  </si>
  <si>
    <t>17.1</t>
  </si>
  <si>
    <t>M²</t>
  </si>
  <si>
    <t>ANEXO - PLANILHA ORÇAMENTÁRIA PONTE 20M (PROJETO BÁSICO)</t>
  </si>
  <si>
    <t>EXECUÇÃO DE SERVIÇOS DE OBRA DE ARTE, NO MUNICÍPIO DE ANANINDEUA/PA.</t>
  </si>
  <si>
    <t>SINAPI/ SEDOP</t>
  </si>
  <si>
    <t>OBRAS DE ARTE</t>
  </si>
  <si>
    <t>RESUMO</t>
  </si>
  <si>
    <t>EXTENSÃO (M)</t>
  </si>
  <si>
    <t>extensão</t>
  </si>
  <si>
    <t>largura faixa</t>
  </si>
  <si>
    <t>espessura</t>
  </si>
  <si>
    <t>subbase</t>
  </si>
  <si>
    <t>base</t>
  </si>
  <si>
    <t>DATA BASE: SEDOP - MAIO/2023 ; SINAPI - DEZ/2023 ; ORSE - JUNHO/2023; SICRO - ABRIL/2023.</t>
  </si>
  <si>
    <t>94275</t>
  </si>
  <si>
    <t>PREPARO DE FUNDO DE VALA COM LARGURA MENOR QUE 1,5 M, COM CAMADA DE AREIA, LANÇAMENTO MANUAL. AF_08/2020</t>
  </si>
  <si>
    <t>ATERRO MECANIZADO DE VALA COM ESCAVADEIRA HIDRÁULICA (CAPACIDADE DA CAÇAMBA: 0,8 M³ / POTÊNCIA: 111 HP), LARGURA ATÉ 2,5 M, PROFUNDIDADE ATÉ 1,5 M, COM SOLO ARGILO-ARENOSO. AF_08/2023</t>
  </si>
  <si>
    <t>CARGA, MANOBRA E DESCARGA DE SOLOS E MATERIAIS GRANULARES EM CAMINHÃO BASCULANTE 6 M³ - CARGA COM ESCAVADEIRA HIDRÁULICA (CAÇAMBA DE 1,20 M³ / 155 HP) E DESCARGA LIVRE (UNIDADE: M3). AF_07/2020</t>
  </si>
  <si>
    <t>90100</t>
  </si>
  <si>
    <t>ESCAVAÇÃO MECANIZADA DE VALA COM PROF. ATÉ 1,5 M (MÉDIA MONTANTE E JANTE/UMA COMPOSIÇÃO POR TRECHO), RETROESCAV. (0,26 M3), LARG. DE 0,8 M A 1,5 M, EM SOLO DE 1A CATEGORIA, EM LOCAIS COM ALTO NÍVEL DE INTERFERÊNCIA. AF_02/2021</t>
  </si>
  <si>
    <t>4.1.10</t>
  </si>
  <si>
    <t>4.1.11</t>
  </si>
  <si>
    <t>12578</t>
  </si>
  <si>
    <t>12580</t>
  </si>
  <si>
    <t>12572</t>
  </si>
  <si>
    <t>99301</t>
  </si>
  <si>
    <t>99307</t>
  </si>
  <si>
    <t>ACRÉSCIMO PARA POÇO DE VISITA RETANGULAR PARA DRENAGEM, EM ALVENARIA COM BLOCOS DE CONCRETO, DIMENSÕES INTERNAS = 2X2 M. AF_12/2020</t>
  </si>
  <si>
    <t>BASE PARA POÇO DE VISITA RETANGULAR PARA DRENAGEM, EM ALVENARIA COM BLOCOS DE CONCRETO, DIMENSÕES INTERNAS = 2X2 M, PROFUNDIDADE = 1,40 M, E XCLUINDO TAMPÃO. AF_12/2020_PA</t>
  </si>
  <si>
    <t>98115</t>
  </si>
  <si>
    <t>TAMPA CIRCULAR PARA ESGOTO E DRENAGEM, EM CONCRETO PRÉ-MOLDADO, DIÂMETRO INTERNO = 0,60 M E ALTURA = 0,10 M. AF_12/2020</t>
  </si>
  <si>
    <t xml:space="preserve"> LISTA DE RUAS (DADOS GERAIS) </t>
  </si>
  <si>
    <t>EXECUÇÃO DOS SERVIÇOS DE DRENAGEM SUPERFICIAL (MEIO FIO E LINHA D'ÁGUA), DRENAGEM PROFUNDA, TERRAPLENAGEM, PAVIMENTAÇÃO E SINALIZAÇÃO VIÁRIA NO BAIRRO ICUÍ - NO MUNICÍPIO DE ANANINDEUA - PA.</t>
  </si>
  <si>
    <t xml:space="preserve">LARGURA - FAIXA DE </t>
  </si>
  <si>
    <t xml:space="preserve">TERRAPLENAGEM </t>
  </si>
  <si>
    <t>SINALIZAÇÃO</t>
  </si>
  <si>
    <t>R. PAULO ASSUNÇÃO / TV. FÉ EM DEUS</t>
  </si>
  <si>
    <t>ICUÍ LARANJEIRA</t>
  </si>
  <si>
    <t>PISCINÃO</t>
  </si>
  <si>
    <t>R. DA PUPUNHEIRA</t>
  </si>
  <si>
    <t>R. PAULO ASSUNÇÃO / ATÉ O FINAL</t>
  </si>
  <si>
    <t>R. TANGERINA</t>
  </si>
  <si>
    <t>PASS. LARANJEIRA</t>
  </si>
  <si>
    <t xml:space="preserve">TV. FÉ EM DEUS </t>
  </si>
  <si>
    <t>R. 21 DE ABRIL / R. PAULO ASSUNÇÃO</t>
  </si>
  <si>
    <t>LARGURA REV</t>
  </si>
  <si>
    <t xml:space="preserve">DRENAGEM PROFUNDA </t>
  </si>
  <si>
    <t>LARGURA - FAIXA DE REVESTIMENTO</t>
  </si>
  <si>
    <t>RUA PAULO ASSUNÇÃO</t>
  </si>
  <si>
    <t>RUA DO PISCINÃO</t>
  </si>
  <si>
    <t>TV DEUS PROVERÁ</t>
  </si>
  <si>
    <t>RUA HUM</t>
  </si>
  <si>
    <t>RUA DOIS</t>
  </si>
  <si>
    <t>RUA TRÊS</t>
  </si>
  <si>
    <t>PASS DA LUZ</t>
  </si>
  <si>
    <t>RUA FÉ EM DEUS</t>
  </si>
  <si>
    <t>PASS PRINCIPAL</t>
  </si>
  <si>
    <t>PASSAGEM BACELAR</t>
  </si>
  <si>
    <t>PASS DEUS TEM PODER</t>
  </si>
  <si>
    <t>PASS UNIÃO</t>
  </si>
  <si>
    <t>PASS SÃO JORGE</t>
  </si>
  <si>
    <t>PASS AIRTON SENA</t>
  </si>
  <si>
    <t>RUA AMINTAS PINHEIRO</t>
  </si>
  <si>
    <t>PASS PRINC ISABEL</t>
  </si>
  <si>
    <t>PASS SANTA CLARA</t>
  </si>
  <si>
    <t>PASS AIRTON SENA 1</t>
  </si>
  <si>
    <t>PASS TIM LOPES</t>
  </si>
  <si>
    <t>RUA DAS ORQUIDEAS</t>
  </si>
  <si>
    <t>4.2.10</t>
  </si>
  <si>
    <t>4.3.10</t>
  </si>
  <si>
    <t>4.4.10</t>
  </si>
  <si>
    <t>102740</t>
  </si>
  <si>
    <t>3.4</t>
  </si>
  <si>
    <t>3.5</t>
  </si>
  <si>
    <t>3.6</t>
  </si>
  <si>
    <t>3.7</t>
  </si>
  <si>
    <t>ASSENTAMENTO DE GUIA (MEIO-FIO) EM TRECHO RETO, CONFECCIONADA EM CONCRETO PRÉ-FABRICADO, DIMENSÕES 100X15X13X20 CM (COMPRIMENTO X BASE INFERIOR X BASE SUPERIOR X ALTURA), PARA URBANIZAÇÃO INTERNA DE EMPREENDIMENTOS. AF_06/2016</t>
  </si>
  <si>
    <t>Ala de lançamento para rede tubular 1000mm</t>
  </si>
  <si>
    <t>Ala de lançamento para rede tubular 800mm</t>
  </si>
  <si>
    <t>102739</t>
  </si>
  <si>
    <t>104789</t>
  </si>
  <si>
    <t>2.2</t>
  </si>
  <si>
    <t>2.3</t>
  </si>
  <si>
    <t>CARGA, MANOBRA E DESCARGA DE ENTULHO EM CAMINHÃO BASCULANTE 6 M³ - CARGA COM ESCAVADEIRA HIDRÁULICA (CAÇAMBA DE 0,80 M³ / 111 HP) E DESCARGA LIVRE (UNIDADE: M3). AF_07/2020</t>
  </si>
  <si>
    <t>99814</t>
  </si>
  <si>
    <t>PASS PAULO ASSUNÇÃO</t>
  </si>
  <si>
    <t>1.5</t>
  </si>
  <si>
    <t>mês</t>
  </si>
  <si>
    <t>Mobilização e Desmobilização de Obras</t>
  </si>
  <si>
    <t>SISTEMA DE SANEAMENTO INTEGRADO NO BAIRRO DO ICUÍ: ABASTECIMENTO DE ÁGUA, DRENAGEM URBANA E MANEJO DE ÁGUAS PLUVIAIS E PAVIMENTAÇÃO NO MUNICÍPIO DE ANANINDEUA/ PA</t>
  </si>
  <si>
    <t xml:space="preserve"> 953772/2023</t>
  </si>
  <si>
    <t>Contrato de Repasse Nº:</t>
  </si>
  <si>
    <t>SERVIÇOS DE REVESTIMENTO (PAVIMENTAÇÃO)</t>
  </si>
  <si>
    <t>DATA BASE: SEDOP - MAIO/2023 ; SINAPI - dezembro/2023 ; ORSE - JUNHO/2023; SICRO - ABRIL/2023.</t>
  </si>
  <si>
    <t>DESPESAS OPERACIONAIS E ADMINISTRATIVAS</t>
  </si>
  <si>
    <t>IMPREVISTOS (RISCO + SEGURO GARANTIA)</t>
  </si>
  <si>
    <t xml:space="preserve">BDI </t>
  </si>
  <si>
    <t>PIS/PASEP</t>
  </si>
  <si>
    <t xml:space="preserve">NÚCLEO GESTOR DE CONVÊNIOS </t>
  </si>
  <si>
    <t>8.1.3</t>
  </si>
  <si>
    <t>m3</t>
  </si>
  <si>
    <t>270220</t>
  </si>
  <si>
    <t>3.8</t>
  </si>
  <si>
    <t>3.9</t>
  </si>
  <si>
    <t>3.10</t>
  </si>
  <si>
    <t>3.11</t>
  </si>
  <si>
    <t>6.9</t>
  </si>
  <si>
    <t>8.2.3</t>
  </si>
  <si>
    <t>MERCADO</t>
  </si>
  <si>
    <t>CRESS</t>
  </si>
  <si>
    <t>Mobilização, organização e Fortalecimento social</t>
  </si>
  <si>
    <t>Reconhecimento da área com equipe técnica envolvida no Projeto - Mês 01</t>
  </si>
  <si>
    <t>Apoio Administrativo</t>
  </si>
  <si>
    <t>Assistente Social Campo</t>
  </si>
  <si>
    <t>Coordenador do PTS - Assistente Social</t>
  </si>
  <si>
    <t>Coordenador Ambiental - Cientista Ambiental</t>
  </si>
  <si>
    <t>Coordenador GTR- Assistente Social</t>
  </si>
  <si>
    <t>Mobilizador</t>
  </si>
  <si>
    <t>Psicólogo</t>
  </si>
  <si>
    <t>Aluguel de carro</t>
  </si>
  <si>
    <t>Reunião técnica com equipe de empresa contratada responsável pela execução do PTS e engenharia para apresentação das diretrizes do Projeto, PTS e Projeto Físico - Mês 01</t>
  </si>
  <si>
    <t>Reunião técnica com equipe da prefeitura e executora para nivelamento de procedimentos
quanto à operacionalização - Mês 01</t>
  </si>
  <si>
    <t>Reunião para apresentação do  Projeto Técnico Social (PTS) - Mês 02</t>
  </si>
  <si>
    <t>Água</t>
  </si>
  <si>
    <t>Banners 2x2m para identificação do Plantão Social</t>
  </si>
  <si>
    <t>Brindes diversos ( Caneta gravada, squezze,agenda)</t>
  </si>
  <si>
    <t>Copos descartáveis (180 ml)</t>
  </si>
  <si>
    <t>kit lanche (suco de caixinha 200ml, sanduíche)</t>
  </si>
  <si>
    <t>Hora</t>
  </si>
  <si>
    <t>diária</t>
  </si>
  <si>
    <t>Galão 20L</t>
  </si>
  <si>
    <t>unidade</t>
  </si>
  <si>
    <t>Pacote c/100</t>
  </si>
  <si>
    <t>Caneta</t>
  </si>
  <si>
    <t>Cartazes, Tam 31x44cm, colorido, papel colchë 90g</t>
  </si>
  <si>
    <t>Locação de cadeiras</t>
  </si>
  <si>
    <t>Locação de mesas</t>
  </si>
  <si>
    <t>Cópia Colorida de informativo</t>
  </si>
  <si>
    <t>Divulgação em carro de som e rádio</t>
  </si>
  <si>
    <t>Algodão doce</t>
  </si>
  <si>
    <t>Pipoca</t>
  </si>
  <si>
    <t>Pula pula</t>
  </si>
  <si>
    <t>Plantão Social Itinerante - Meses 03 ao 12</t>
  </si>
  <si>
    <t>Papel A4</t>
  </si>
  <si>
    <t>Suporte para garrafão</t>
  </si>
  <si>
    <t>Manutenção Plantão Social</t>
  </si>
  <si>
    <t>Oficina de Liderança Elaboração de Projetos - Mês 03</t>
  </si>
  <si>
    <t>Facilitador / Palestrante/ Professor Oficina</t>
  </si>
  <si>
    <t>Apostila (liderança)</t>
  </si>
  <si>
    <t>Cadastro socioeconômico - Meses 03 e 04</t>
  </si>
  <si>
    <t>Estatístico</t>
  </si>
  <si>
    <t>Pesquisadores</t>
  </si>
  <si>
    <t>Colete</t>
  </si>
  <si>
    <t>Prancheta manual em fórmica</t>
  </si>
  <si>
    <t>Cópia do informativo preto e branco</t>
  </si>
  <si>
    <t>Jornal informativo - Meses 02 ao 12</t>
  </si>
  <si>
    <t>Profissional de Markenting</t>
  </si>
  <si>
    <t>Cópia do jornal</t>
  </si>
  <si>
    <t>Elaboração, entrega e implementação do PDST - Meses 11 ao 18</t>
  </si>
  <si>
    <t>caixa</t>
  </si>
  <si>
    <t>hora</t>
  </si>
  <si>
    <t>carrinho</t>
  </si>
  <si>
    <t>resma</t>
  </si>
  <si>
    <t>para garrafão 20
l</t>
  </si>
  <si>
    <t>Recurso reservado para implementação das atividades do  PDST</t>
  </si>
  <si>
    <t>Gestão Social da Intervenção</t>
  </si>
  <si>
    <t>Visita a campo e reunião com as lideranças Comunitárias - Mês 03</t>
  </si>
  <si>
    <t>Pesquisa de Pós Intervenção - Meses 12  a 15</t>
  </si>
  <si>
    <t>Pesquisa Pós Intervenção realizada pela SESAN</t>
  </si>
  <si>
    <t>Monitoramento e Avaliação - Meses 01 ao 12</t>
  </si>
  <si>
    <t>Educação ambiental e patrimonial</t>
  </si>
  <si>
    <t>Reunião comunitária para apresentação da proposta de formação do GEA - Mês 04</t>
  </si>
  <si>
    <t>Capacitação do GEA em parceria com a Secretaria de  Saneamento – SESAN - Mês 05</t>
  </si>
  <si>
    <t>Material para Oficina</t>
  </si>
  <si>
    <t>Oficina “O lixo no lugar certo" - Meses 07 e 08</t>
  </si>
  <si>
    <t>Oficina “ Reposição do Meio Ambiente e Horta Comunitária” - meses 05 a 09</t>
  </si>
  <si>
    <t>-</t>
  </si>
  <si>
    <t>Sacos de lixo 100l</t>
  </si>
  <si>
    <t>Rodo Plástico 40 cm</t>
  </si>
  <si>
    <t>Estopa Limpeza pct 1 kg</t>
  </si>
  <si>
    <t>Bandeja Plástica para pintura 15 cm</t>
  </si>
  <si>
    <t>Bandeja Plástica para pintura 23 cm</t>
  </si>
  <si>
    <t>Areia Lavada</t>
  </si>
  <si>
    <t>Brinde Criança (Educativo)</t>
  </si>
  <si>
    <t>Brita nº 01</t>
  </si>
  <si>
    <t>Broxa 15 cm</t>
  </si>
  <si>
    <t>Camisa</t>
  </si>
  <si>
    <t>Carrinho de mão 65 L</t>
  </si>
  <si>
    <t>Alicate Universal 8''</t>
  </si>
  <si>
    <t>Colher de Pedreiro Reta</t>
  </si>
  <si>
    <t>Corante Bisnaga cores variadas</t>
  </si>
  <si>
    <t>Desempenadeira Plástica 30 cm</t>
  </si>
  <si>
    <t>Enxada 2,5 Libras 150 cm</t>
  </si>
  <si>
    <t>Espátula 10 cm</t>
  </si>
  <si>
    <t>Jogo de chave de Fendas Philips</t>
  </si>
  <si>
    <t>Martelo de unha 29 mm</t>
  </si>
  <si>
    <t>Pá Bico Y ajuntadeira 120 cm</t>
  </si>
  <si>
    <t>Pano de Chão saco alvejado 40 cm x 64 cm</t>
  </si>
  <si>
    <t>Pincel para parede 50 mm</t>
  </si>
  <si>
    <t>Porca Borboleta aço 3/8''</t>
  </si>
  <si>
    <t>Régua de pedreiro 3 m</t>
  </si>
  <si>
    <t>Rolo de Espuma 11 cm para metal e madeira</t>
  </si>
  <si>
    <t>Rolo lã de carneiro 23 cm para parede</t>
  </si>
  <si>
    <t>Luva</t>
  </si>
  <si>
    <t>Thinner 5 L</t>
  </si>
  <si>
    <t>Tinta látex 18 L PVA Branca</t>
  </si>
  <si>
    <t>Tinta spray amarela 360 ml</t>
  </si>
  <si>
    <t>Tinta spray azul 360 ml</t>
  </si>
  <si>
    <t>Tinta spray branca 360 ml</t>
  </si>
  <si>
    <t>Tinta spray preto 360 ml</t>
  </si>
  <si>
    <t>Tinta spray verde 360 ml</t>
  </si>
  <si>
    <t>Tinta spray vermelho 360 ml</t>
  </si>
  <si>
    <t>Trenas 2 M</t>
  </si>
  <si>
    <t>Semente de Alface Crespa 600 mg</t>
  </si>
  <si>
    <t>Semente de Cebolinha Verde 600 mg</t>
  </si>
  <si>
    <t>Semente de Girassol 600 mg</t>
  </si>
  <si>
    <t>Semente de Manjericão 600 mg</t>
  </si>
  <si>
    <t>Semente de Coentro 600 mg</t>
  </si>
  <si>
    <t>Mudas Arbóreas</t>
  </si>
  <si>
    <t>Grafiteiro</t>
  </si>
  <si>
    <t>Oficina sobre prevenção de doenças relacionada a veiculação hídrica - Mês 10</t>
  </si>
  <si>
    <t>Pacote
c/100</t>
  </si>
  <si>
    <t>Pacote c/30</t>
  </si>
  <si>
    <t>sache</t>
  </si>
  <si>
    <t>Cartilha informativa</t>
  </si>
  <si>
    <t>Rodas de Conversa sobre consumo consciente de água e tarifa social - Meses 11 e 12</t>
  </si>
  <si>
    <t>Brinde ( Bloco de lembrete, itens de casa, brinquedos pedagógicos, dentre outros)</t>
  </si>
  <si>
    <t>Cadastro social para ligação de instalações intradomiciliares - Mês 08 a 09</t>
  </si>
  <si>
    <t>Conservação Patrimonial - Mês 12</t>
  </si>
  <si>
    <t>Desenvolvimento Socioeconômico</t>
  </si>
  <si>
    <t>Curso Design de Sobrancelhas - Mês 05</t>
  </si>
  <si>
    <t>Apostila - Cursos</t>
  </si>
  <si>
    <t>Lanche Encerramento (salgados, bolos, Refrigerante)</t>
  </si>
  <si>
    <t>Curso Design de Sobrancelhas</t>
  </si>
  <si>
    <t>Curso Biojoias - Mês 06</t>
  </si>
  <si>
    <t>Curso Biojoias</t>
  </si>
  <si>
    <t>Curso Barbeiro - Mês 07</t>
  </si>
  <si>
    <t>Curso Barbeiro</t>
  </si>
  <si>
    <t>cento</t>
  </si>
  <si>
    <t>valor por vaga</t>
  </si>
  <si>
    <r>
      <rPr>
        <sz val="14"/>
        <rFont val="Arial MT"/>
        <family val="2"/>
      </rPr>
      <t>MERCADO</t>
    </r>
  </si>
  <si>
    <r>
      <rPr>
        <sz val="14"/>
        <rFont val="Arial MT"/>
        <family val="2"/>
      </rPr>
      <t>CRESS</t>
    </r>
  </si>
  <si>
    <t>TRABALHO SOCIAL</t>
  </si>
  <si>
    <t>3.2.1.</t>
  </si>
  <si>
    <t>3.2.3.</t>
  </si>
  <si>
    <t>3.1.1</t>
  </si>
  <si>
    <t>3.1.1.1</t>
  </si>
  <si>
    <t>3.1.2.1</t>
  </si>
  <si>
    <t>3.1.1.2</t>
  </si>
  <si>
    <t>3.1.1.3</t>
  </si>
  <si>
    <t>3.1.1.4</t>
  </si>
  <si>
    <t>3.1.1.5</t>
  </si>
  <si>
    <t>3.1.2.2</t>
  </si>
  <si>
    <t>3.1.2.3</t>
  </si>
  <si>
    <t>3.1.1.6</t>
  </si>
  <si>
    <t>3.1.1.7</t>
  </si>
  <si>
    <t>3.1.1.8</t>
  </si>
  <si>
    <t>3.1.2</t>
  </si>
  <si>
    <t>3.1.2.4</t>
  </si>
  <si>
    <t>3.1.2.5</t>
  </si>
  <si>
    <t>3.1.2.6</t>
  </si>
  <si>
    <t>3.1.2.7</t>
  </si>
  <si>
    <t>3.1.2.8</t>
  </si>
  <si>
    <t>3.1.3</t>
  </si>
  <si>
    <t>3.1.3.1</t>
  </si>
  <si>
    <t>3.1.3.2</t>
  </si>
  <si>
    <t>3.1.3.3</t>
  </si>
  <si>
    <t>3.1.3.4</t>
  </si>
  <si>
    <t>3.1.3.5</t>
  </si>
  <si>
    <t>3.1.4</t>
  </si>
  <si>
    <t>3.1.4.1</t>
  </si>
  <si>
    <t>3.1.4.2</t>
  </si>
  <si>
    <t>3.1.4.3</t>
  </si>
  <si>
    <t>3.1.4.4</t>
  </si>
  <si>
    <t>3.1.4.5</t>
  </si>
  <si>
    <t>3.1.4.6</t>
  </si>
  <si>
    <t>3.1.4.7</t>
  </si>
  <si>
    <t>3.1.4.8</t>
  </si>
  <si>
    <t>3.1.4.9</t>
  </si>
  <si>
    <t>3.1.4.10</t>
  </si>
  <si>
    <t>3.1.4.11</t>
  </si>
  <si>
    <t>3.1.4.12</t>
  </si>
  <si>
    <t>3.1.4.13</t>
  </si>
  <si>
    <t>3.1.4.14</t>
  </si>
  <si>
    <t>3.1.4.15</t>
  </si>
  <si>
    <t>3.1.4.16</t>
  </si>
  <si>
    <t>3.1.4.17</t>
  </si>
  <si>
    <t>3.1.4.18</t>
  </si>
  <si>
    <t>3.1.4.19</t>
  </si>
  <si>
    <t>3.1.4.20</t>
  </si>
  <si>
    <t>3.1.4.21</t>
  </si>
  <si>
    <t>3.1.5.</t>
  </si>
  <si>
    <t>3.1.5.1</t>
  </si>
  <si>
    <t>3.1.5.2</t>
  </si>
  <si>
    <t>3.1.5.3</t>
  </si>
  <si>
    <t>3.1.5.4</t>
  </si>
  <si>
    <t>3.1.5.5</t>
  </si>
  <si>
    <t>3.1.5.6</t>
  </si>
  <si>
    <t>3.1.5.7</t>
  </si>
  <si>
    <t>3.1.5.8</t>
  </si>
  <si>
    <t>3.1.5.9</t>
  </si>
  <si>
    <t>3.1.5.10</t>
  </si>
  <si>
    <t>3.1.5.11</t>
  </si>
  <si>
    <t>3.1.5.12</t>
  </si>
  <si>
    <t>3.1.5.13</t>
  </si>
  <si>
    <t>3.1.5.14</t>
  </si>
  <si>
    <t>3.1.5.15</t>
  </si>
  <si>
    <t>3.1.6.</t>
  </si>
  <si>
    <t>3.1.6.1</t>
  </si>
  <si>
    <t>3.1.6.2</t>
  </si>
  <si>
    <t>3.1.6.3</t>
  </si>
  <si>
    <t>3.1.6.4</t>
  </si>
  <si>
    <t>3.1.6.5</t>
  </si>
  <si>
    <t>3.1.6.6</t>
  </si>
  <si>
    <t>3.1.6.7</t>
  </si>
  <si>
    <t>3.1.6.8</t>
  </si>
  <si>
    <t>3.1.6.9</t>
  </si>
  <si>
    <t>3.1.6.10</t>
  </si>
  <si>
    <t>3.1.6.11</t>
  </si>
  <si>
    <t>3.1.6.12</t>
  </si>
  <si>
    <t>3.1.7.</t>
  </si>
  <si>
    <t>3.1.7.1</t>
  </si>
  <si>
    <t>3.1.7.2</t>
  </si>
  <si>
    <t>3.1.7.3</t>
  </si>
  <si>
    <t>3.1.7.4</t>
  </si>
  <si>
    <t>3.1.7.5</t>
  </si>
  <si>
    <t>3.1.7.6</t>
  </si>
  <si>
    <t>3.1.7.7</t>
  </si>
  <si>
    <t>3.1.7.8</t>
  </si>
  <si>
    <t>3.1.7.9</t>
  </si>
  <si>
    <t>3.1.7.10</t>
  </si>
  <si>
    <t>3.1.7.11</t>
  </si>
  <si>
    <t>3.1.8.</t>
  </si>
  <si>
    <t>3.1.8.1</t>
  </si>
  <si>
    <t>3.1.8.2</t>
  </si>
  <si>
    <t>3.1.8.3</t>
  </si>
  <si>
    <t>3.1.8.4</t>
  </si>
  <si>
    <t>3.1.8.5</t>
  </si>
  <si>
    <t>3.1.8.6</t>
  </si>
  <si>
    <t>3.1.9.</t>
  </si>
  <si>
    <t>3.1.9.1</t>
  </si>
  <si>
    <t>3.1.9.2</t>
  </si>
  <si>
    <t>3.1.9.3</t>
  </si>
  <si>
    <t>3.1.9.4</t>
  </si>
  <si>
    <t>3.1.9.5</t>
  </si>
  <si>
    <t>3.1.9.6</t>
  </si>
  <si>
    <t>3.2.1.1</t>
  </si>
  <si>
    <t>3.2.1.2</t>
  </si>
  <si>
    <t>3.2.1.3</t>
  </si>
  <si>
    <t>3.2.2</t>
  </si>
  <si>
    <t>3.2.2.1</t>
  </si>
  <si>
    <t>3.2.3.1</t>
  </si>
  <si>
    <t>3.2.3.2</t>
  </si>
  <si>
    <t>3.2.3.3</t>
  </si>
  <si>
    <t>3.2.3.4</t>
  </si>
  <si>
    <t>3.2.3.5</t>
  </si>
  <si>
    <t>3.3.1</t>
  </si>
  <si>
    <t>3.3.1.1</t>
  </si>
  <si>
    <t>3.3.1.2</t>
  </si>
  <si>
    <t>3.3.1.3</t>
  </si>
  <si>
    <t>3.3.1.4</t>
  </si>
  <si>
    <t>3.3.1.5</t>
  </si>
  <si>
    <t>3.3.1.6</t>
  </si>
  <si>
    <t>3.3.1.7</t>
  </si>
  <si>
    <t>3.4.1</t>
  </si>
  <si>
    <t>3.4.2</t>
  </si>
  <si>
    <t>3.4.3</t>
  </si>
  <si>
    <t>3.4.4</t>
  </si>
  <si>
    <t>3.4.5</t>
  </si>
  <si>
    <t>3.4.6</t>
  </si>
  <si>
    <t>3.4.7</t>
  </si>
  <si>
    <t>3.4.8</t>
  </si>
  <si>
    <t>3.4.9</t>
  </si>
  <si>
    <t>3.4.10</t>
  </si>
  <si>
    <t>3.5.1</t>
  </si>
  <si>
    <t>3.5.2</t>
  </si>
  <si>
    <t>3.5.3</t>
  </si>
  <si>
    <t>3.5.4</t>
  </si>
  <si>
    <t>3.5.5</t>
  </si>
  <si>
    <t>3.5.6</t>
  </si>
  <si>
    <t>3.5.7</t>
  </si>
  <si>
    <t>3.5.8</t>
  </si>
  <si>
    <t>3.5.9</t>
  </si>
  <si>
    <t>3.5.10</t>
  </si>
  <si>
    <t>3.5.11</t>
  </si>
  <si>
    <t>3.6.1</t>
  </si>
  <si>
    <t>3.6.2</t>
  </si>
  <si>
    <t>3.6.3</t>
  </si>
  <si>
    <t>3.6.4</t>
  </si>
  <si>
    <t>3.6.5</t>
  </si>
  <si>
    <t>3.6.6</t>
  </si>
  <si>
    <t>3.6.7</t>
  </si>
  <si>
    <t>3.6.8</t>
  </si>
  <si>
    <t>3.6.9</t>
  </si>
  <si>
    <t>3.6.10</t>
  </si>
  <si>
    <t>3.6.11</t>
  </si>
  <si>
    <t>3.6.12</t>
  </si>
  <si>
    <t>3.6.13</t>
  </si>
  <si>
    <t>3.6.14</t>
  </si>
  <si>
    <t>3.6.15</t>
  </si>
  <si>
    <t>3.6.16</t>
  </si>
  <si>
    <t>3.6.17</t>
  </si>
  <si>
    <t>3.6.18</t>
  </si>
  <si>
    <t>3.6.19</t>
  </si>
  <si>
    <t>3.6.20</t>
  </si>
  <si>
    <t>3.6.21</t>
  </si>
  <si>
    <t>3.6.22</t>
  </si>
  <si>
    <t>3.6.23</t>
  </si>
  <si>
    <t>3.6.24</t>
  </si>
  <si>
    <t>3.6.25</t>
  </si>
  <si>
    <t>3.6.26</t>
  </si>
  <si>
    <t>3.6.27</t>
  </si>
  <si>
    <t>3.6.28</t>
  </si>
  <si>
    <t>3.6.29</t>
  </si>
  <si>
    <t>3.6.30</t>
  </si>
  <si>
    <t>3.6.31</t>
  </si>
  <si>
    <t>3.6.32</t>
  </si>
  <si>
    <t>3.6.33</t>
  </si>
  <si>
    <t>3.6.34</t>
  </si>
  <si>
    <t>3.6.35</t>
  </si>
  <si>
    <t>3.6.36</t>
  </si>
  <si>
    <t>3.6.37</t>
  </si>
  <si>
    <t>3.6.38</t>
  </si>
  <si>
    <t>3.6.39</t>
  </si>
  <si>
    <t>3.6.40</t>
  </si>
  <si>
    <t>3.6.41</t>
  </si>
  <si>
    <t>3.6.42</t>
  </si>
  <si>
    <t>3.6.43</t>
  </si>
  <si>
    <t>3.6.44</t>
  </si>
  <si>
    <t>3.6.45</t>
  </si>
  <si>
    <t>3.6.46</t>
  </si>
  <si>
    <t>3.6.47</t>
  </si>
  <si>
    <t>3.6.48</t>
  </si>
  <si>
    <t>3.6.49</t>
  </si>
  <si>
    <t>3.6.50</t>
  </si>
  <si>
    <t>3.6.51</t>
  </si>
  <si>
    <t>3.6.52</t>
  </si>
  <si>
    <t>3.7.1</t>
  </si>
  <si>
    <t>3.7.2</t>
  </si>
  <si>
    <t>3.7.3</t>
  </si>
  <si>
    <t>3.7.4</t>
  </si>
  <si>
    <t>3.7.5</t>
  </si>
  <si>
    <t>3.7.6</t>
  </si>
  <si>
    <t>3.7.7</t>
  </si>
  <si>
    <t>3.7.8</t>
  </si>
  <si>
    <t>3.7.9</t>
  </si>
  <si>
    <t>3.7.10</t>
  </si>
  <si>
    <t>3.7.11</t>
  </si>
  <si>
    <t>3.7.12</t>
  </si>
  <si>
    <t>3.7.13</t>
  </si>
  <si>
    <t>3.7.14</t>
  </si>
  <si>
    <t>3.7.15</t>
  </si>
  <si>
    <t>3.7.16</t>
  </si>
  <si>
    <t>3.7.17</t>
  </si>
  <si>
    <t>3.8.1</t>
  </si>
  <si>
    <t>3.8.2</t>
  </si>
  <si>
    <t>3.8.3</t>
  </si>
  <si>
    <t>3.8.4</t>
  </si>
  <si>
    <t>3.8.5</t>
  </si>
  <si>
    <t>3.8.6</t>
  </si>
  <si>
    <t>3.8.7</t>
  </si>
  <si>
    <t>3.8.8</t>
  </si>
  <si>
    <t>3.8.9</t>
  </si>
  <si>
    <t>3.9.1</t>
  </si>
  <si>
    <t>3.9.2</t>
  </si>
  <si>
    <t>3.9.3</t>
  </si>
  <si>
    <t>3.9.4</t>
  </si>
  <si>
    <t>3.9.5</t>
  </si>
  <si>
    <t>3.9.6</t>
  </si>
  <si>
    <t>3.10.1</t>
  </si>
  <si>
    <t>3.10.2</t>
  </si>
  <si>
    <t>3.10.3</t>
  </si>
  <si>
    <t>3.10.4</t>
  </si>
  <si>
    <t>3.10.5</t>
  </si>
  <si>
    <t>3.10.6</t>
  </si>
  <si>
    <t>3.10.7</t>
  </si>
  <si>
    <t>3.11.1</t>
  </si>
  <si>
    <t>3.11.2</t>
  </si>
  <si>
    <t>3.11.1.1</t>
  </si>
  <si>
    <t>3.11.1.2</t>
  </si>
  <si>
    <t>3.11.1.3</t>
  </si>
  <si>
    <t>3.11.1.4</t>
  </si>
  <si>
    <t>3.11.3</t>
  </si>
  <si>
    <t>3.11.2.1</t>
  </si>
  <si>
    <t>3.11.2.2</t>
  </si>
  <si>
    <t>3.11.2.3</t>
  </si>
  <si>
    <t>3.11.2.4</t>
  </si>
  <si>
    <t>3.11.3.1</t>
  </si>
  <si>
    <t>3.11.3.2</t>
  </si>
  <si>
    <t>3.11.3.3</t>
  </si>
  <si>
    <t>3.11.3.4</t>
  </si>
  <si>
    <t>6.1.1</t>
  </si>
  <si>
    <t>6.1.2</t>
  </si>
  <si>
    <t>6.1.3</t>
  </si>
  <si>
    <t>6.1.4</t>
  </si>
  <si>
    <t>6.1.5</t>
  </si>
  <si>
    <t>6.1.6</t>
  </si>
  <si>
    <t>6.1.7</t>
  </si>
  <si>
    <t>6.1.8</t>
  </si>
  <si>
    <t>6.1.9</t>
  </si>
  <si>
    <t>6.1.10</t>
  </si>
  <si>
    <t>6.2.1</t>
  </si>
  <si>
    <t>6.2.2</t>
  </si>
  <si>
    <t>6.2.3</t>
  </si>
  <si>
    <t>6.2.4</t>
  </si>
  <si>
    <t>6.2.5</t>
  </si>
  <si>
    <t>6.2.6</t>
  </si>
  <si>
    <t>6.2.7</t>
  </si>
  <si>
    <t>6.2.8</t>
  </si>
  <si>
    <t>6.2.9</t>
  </si>
  <si>
    <t>6.2.10</t>
  </si>
  <si>
    <t>6.3.1</t>
  </si>
  <si>
    <t>6.3.2</t>
  </si>
  <si>
    <t>6.3.3</t>
  </si>
  <si>
    <t>6.3.4</t>
  </si>
  <si>
    <t>6.3.5</t>
  </si>
  <si>
    <t>6.3.6</t>
  </si>
  <si>
    <t>6.3.7</t>
  </si>
  <si>
    <t>6.3.8</t>
  </si>
  <si>
    <t>6.3.9</t>
  </si>
  <si>
    <t>6.3.10</t>
  </si>
  <si>
    <t>6.4.1</t>
  </si>
  <si>
    <t>6.4.2</t>
  </si>
  <si>
    <t>6.4.3</t>
  </si>
  <si>
    <t>6.4.4</t>
  </si>
  <si>
    <t>6.4.5</t>
  </si>
  <si>
    <t>6.4.6</t>
  </si>
  <si>
    <t>6.4.7</t>
  </si>
  <si>
    <t>6.4.8</t>
  </si>
  <si>
    <t>6.4.9</t>
  </si>
  <si>
    <t>6.4.10</t>
  </si>
  <si>
    <t>6.5.1</t>
  </si>
  <si>
    <t>6.6.1</t>
  </si>
  <si>
    <t>6.7.1</t>
  </si>
  <si>
    <t>6.8.1</t>
  </si>
  <si>
    <t>6.9.1</t>
  </si>
  <si>
    <t>6.9.2</t>
  </si>
  <si>
    <t>6.9.3</t>
  </si>
  <si>
    <t>6.9.4</t>
  </si>
  <si>
    <t>7.8</t>
  </si>
  <si>
    <t>8.1.4</t>
  </si>
  <si>
    <t>8.1.5</t>
  </si>
  <si>
    <t>8.1.6</t>
  </si>
  <si>
    <t>8.1.7</t>
  </si>
  <si>
    <t>8.1.8</t>
  </si>
  <si>
    <t>8.1.9</t>
  </si>
  <si>
    <t>8.1.10</t>
  </si>
  <si>
    <t>8.1.11</t>
  </si>
  <si>
    <t>8.1.12</t>
  </si>
  <si>
    <t>8.1.13</t>
  </si>
  <si>
    <t>8.1.14</t>
  </si>
  <si>
    <t>8.1.15</t>
  </si>
  <si>
    <t>8.1.16</t>
  </si>
  <si>
    <t>8.1.17</t>
  </si>
  <si>
    <t>8.1.18</t>
  </si>
  <si>
    <t>8.1.19</t>
  </si>
  <si>
    <t>8.1.20</t>
  </si>
  <si>
    <t>8.1.21</t>
  </si>
  <si>
    <t>8.1.22</t>
  </si>
  <si>
    <t>8.1.23</t>
  </si>
  <si>
    <t>8.1.24</t>
  </si>
  <si>
    <t>8.1.25</t>
  </si>
  <si>
    <t>8.1.26</t>
  </si>
  <si>
    <t>8.1.27</t>
  </si>
  <si>
    <t>8.1.28</t>
  </si>
  <si>
    <t>8.1.29</t>
  </si>
  <si>
    <t>8.1.30</t>
  </si>
  <si>
    <t>8.1.31</t>
  </si>
  <si>
    <t>8.1.32</t>
  </si>
  <si>
    <t>8.1.33</t>
  </si>
  <si>
    <t>8.1.34</t>
  </si>
  <si>
    <t>8.1.35</t>
  </si>
  <si>
    <t>8.1.36</t>
  </si>
  <si>
    <t>8.1.37</t>
  </si>
  <si>
    <t>8.1.38</t>
  </si>
  <si>
    <t>8.1.39</t>
  </si>
  <si>
    <t>8.1.40</t>
  </si>
  <si>
    <t>8.2.4</t>
  </si>
  <si>
    <t>8.2.5</t>
  </si>
  <si>
    <t>8.2.6</t>
  </si>
  <si>
    <t>8.2.7</t>
  </si>
  <si>
    <t>8.2.8</t>
  </si>
  <si>
    <t>8.2.9</t>
  </si>
  <si>
    <t>8.2.10</t>
  </si>
  <si>
    <t>8.2.11</t>
  </si>
  <si>
    <t>8.2.12</t>
  </si>
  <si>
    <t>8.2.13</t>
  </si>
  <si>
    <t>8.2.14</t>
  </si>
  <si>
    <t>8.2.15</t>
  </si>
  <si>
    <t>8.2.16</t>
  </si>
  <si>
    <t>8.2.17</t>
  </si>
  <si>
    <t>8.2.18</t>
  </si>
  <si>
    <t>8.2.19</t>
  </si>
  <si>
    <t>8.2.20</t>
  </si>
  <si>
    <t>8.2.21</t>
  </si>
  <si>
    <t>8.2.22</t>
  </si>
  <si>
    <t>8.2.23</t>
  </si>
  <si>
    <t>8.2.24</t>
  </si>
  <si>
    <t>8.2.25</t>
  </si>
  <si>
    <t>8.2.26</t>
  </si>
  <si>
    <t>8.2.27</t>
  </si>
  <si>
    <t>8.2.28</t>
  </si>
  <si>
    <t>8.2.29</t>
  </si>
  <si>
    <t>8.2.30</t>
  </si>
  <si>
    <t>8.2.31</t>
  </si>
  <si>
    <t>8.2.32</t>
  </si>
  <si>
    <t>8.3</t>
  </si>
  <si>
    <t>8.3.1</t>
  </si>
  <si>
    <t>8.3.2</t>
  </si>
  <si>
    <t>8.3.3</t>
  </si>
  <si>
    <t>8.3.4</t>
  </si>
  <si>
    <t>8.3.5</t>
  </si>
  <si>
    <t>8.3.6</t>
  </si>
  <si>
    <t>8.3.7</t>
  </si>
  <si>
    <t>8.3.8</t>
  </si>
  <si>
    <t>8.3.9</t>
  </si>
  <si>
    <t>8.3.10</t>
  </si>
  <si>
    <t>8.3.11</t>
  </si>
  <si>
    <t>8.3.12</t>
  </si>
  <si>
    <t>8.3.13</t>
  </si>
  <si>
    <t>8.3.14</t>
  </si>
  <si>
    <t>8.3.15</t>
  </si>
  <si>
    <t>8.3.16</t>
  </si>
  <si>
    <t>8.3.17</t>
  </si>
  <si>
    <t>8.3.18</t>
  </si>
  <si>
    <t>8.3.19</t>
  </si>
  <si>
    <t>8.3.20</t>
  </si>
  <si>
    <t>8.3.21</t>
  </si>
  <si>
    <t>8.3.22</t>
  </si>
  <si>
    <t>8.3.23</t>
  </si>
  <si>
    <t>8.3.24</t>
  </si>
  <si>
    <t>8.3.25</t>
  </si>
  <si>
    <t>8.4</t>
  </si>
  <si>
    <t>8.4.1</t>
  </si>
  <si>
    <t>8.4.2</t>
  </si>
  <si>
    <t>8.4.3</t>
  </si>
  <si>
    <t>8.4.4</t>
  </si>
  <si>
    <t>8.4.5</t>
  </si>
  <si>
    <t>8.4.6</t>
  </si>
  <si>
    <t>8.4.7</t>
  </si>
  <si>
    <t>8.4.8</t>
  </si>
  <si>
    <t>8.4.9</t>
  </si>
  <si>
    <t>8.4.10</t>
  </si>
  <si>
    <t>8.5</t>
  </si>
  <si>
    <t>8.5.1</t>
  </si>
  <si>
    <t>8.5.2</t>
  </si>
  <si>
    <t>8.5.3</t>
  </si>
  <si>
    <t>8.5.4</t>
  </si>
  <si>
    <t>8.5.5</t>
  </si>
  <si>
    <t>8.5.6</t>
  </si>
  <si>
    <t>8.5.7</t>
  </si>
  <si>
    <t>8.5.8</t>
  </si>
  <si>
    <t>8.5.9</t>
  </si>
  <si>
    <t>8.5.10</t>
  </si>
  <si>
    <t>8.5.11</t>
  </si>
  <si>
    <t>8.5.12</t>
  </si>
  <si>
    <t>8.5.13</t>
  </si>
  <si>
    <t>8.5.14</t>
  </si>
  <si>
    <t>8.5.15</t>
  </si>
  <si>
    <t>8.5.16</t>
  </si>
  <si>
    <t>8.5.17</t>
  </si>
  <si>
    <t>8.5.18</t>
  </si>
  <si>
    <t>8.5.19</t>
  </si>
  <si>
    <t>8.5.20</t>
  </si>
  <si>
    <t>8.5.21</t>
  </si>
  <si>
    <t>8.5.22</t>
  </si>
  <si>
    <t>8.6</t>
  </si>
  <si>
    <t>8.6.1</t>
  </si>
  <si>
    <t>8.6.2</t>
  </si>
  <si>
    <t>8.6.3</t>
  </si>
  <si>
    <t>8.6.4</t>
  </si>
  <si>
    <t>8.6.5</t>
  </si>
  <si>
    <t>8.6.6</t>
  </si>
  <si>
    <t>8.6.7</t>
  </si>
  <si>
    <t>8.6.8</t>
  </si>
  <si>
    <t>8.6.9</t>
  </si>
  <si>
    <t>8.6.10</t>
  </si>
  <si>
    <t>8.6.11</t>
  </si>
  <si>
    <t>8.6.12</t>
  </si>
  <si>
    <t>8.6.13</t>
  </si>
  <si>
    <t>8.6.14</t>
  </si>
  <si>
    <t>8.6.15</t>
  </si>
  <si>
    <t>8.6.16</t>
  </si>
  <si>
    <t>8.6.17</t>
  </si>
  <si>
    <t>8.6.18</t>
  </si>
  <si>
    <t>8.6.19</t>
  </si>
  <si>
    <t>8.6.20</t>
  </si>
  <si>
    <t>8.6.21</t>
  </si>
  <si>
    <t>8.6.22</t>
  </si>
  <si>
    <t>8.6.23</t>
  </si>
  <si>
    <t>8.6.24</t>
  </si>
  <si>
    <t>8.6.25</t>
  </si>
  <si>
    <t>8.6.26</t>
  </si>
  <si>
    <t>8.6.27</t>
  </si>
  <si>
    <t>8.6.28</t>
  </si>
  <si>
    <t>9.3</t>
  </si>
  <si>
    <t>9.4</t>
  </si>
  <si>
    <t>9.5</t>
  </si>
  <si>
    <t>9.6</t>
  </si>
  <si>
    <t>9.7</t>
  </si>
  <si>
    <t>10.1.1</t>
  </si>
  <si>
    <t>10.1.2</t>
  </si>
  <si>
    <t>10.1.3</t>
  </si>
  <si>
    <t>10.2.1</t>
  </si>
  <si>
    <t>10.2.2</t>
  </si>
  <si>
    <t>10.2.3</t>
  </si>
  <si>
    <t>6.7.2</t>
  </si>
  <si>
    <t>6.8.2</t>
  </si>
  <si>
    <t>6.9.5</t>
  </si>
  <si>
    <t>6.9.6</t>
  </si>
  <si>
    <t>6.9.7</t>
  </si>
  <si>
    <t>6.9.8</t>
  </si>
  <si>
    <t>DESCRIÇÃO DOS SERVIÇOS</t>
  </si>
  <si>
    <t>REPASSE (R$)</t>
  </si>
  <si>
    <t>CONTRAPARTIDA (R$)</t>
  </si>
  <si>
    <t>VALOR TOTAL(R$)</t>
  </si>
  <si>
    <t>% DO INVESTIMENTO TOTAL</t>
  </si>
  <si>
    <t>VB</t>
  </si>
  <si>
    <t>TOTAL DA OBRA :</t>
  </si>
  <si>
    <t>RUA A</t>
  </si>
  <si>
    <t>RUA B</t>
  </si>
  <si>
    <t>RUA C</t>
  </si>
  <si>
    <t>CURVA ENTRE A RUA C E A RUA D</t>
  </si>
  <si>
    <t>RUA D</t>
  </si>
  <si>
    <t>1.1.1</t>
  </si>
  <si>
    <t>1.1.1.1</t>
  </si>
  <si>
    <t>1.1.1.2</t>
  </si>
  <si>
    <t>1.1.1.3</t>
  </si>
  <si>
    <t>1.1.1.4</t>
  </si>
  <si>
    <t>1.1.1.5</t>
  </si>
  <si>
    <t>1.1.1.6</t>
  </si>
  <si>
    <t>1.1.1.7</t>
  </si>
  <si>
    <t>1.1.1.8</t>
  </si>
  <si>
    <t>1.1.2</t>
  </si>
  <si>
    <t>1.1.2.1</t>
  </si>
  <si>
    <t>1.1.2.2</t>
  </si>
  <si>
    <t>1.1.2.3</t>
  </si>
  <si>
    <t>1.1.2.4</t>
  </si>
  <si>
    <t>1.1.2.5</t>
  </si>
  <si>
    <t>1.1.2.6</t>
  </si>
  <si>
    <t>1.1.2.7</t>
  </si>
  <si>
    <t>1.1.2.8</t>
  </si>
  <si>
    <t>1.1.3</t>
  </si>
  <si>
    <t>1.1.3.1</t>
  </si>
  <si>
    <t>1.1.3.2</t>
  </si>
  <si>
    <t>1.1.3.3</t>
  </si>
  <si>
    <t>1.1.3.4</t>
  </si>
  <si>
    <t>1.1.3.5</t>
  </si>
  <si>
    <t>1.1.4</t>
  </si>
  <si>
    <t>1.1.4.1</t>
  </si>
  <si>
    <t>1.1.4.2</t>
  </si>
  <si>
    <t>1.1.4.3</t>
  </si>
  <si>
    <t>1.1.4.4</t>
  </si>
  <si>
    <t>1.1.4.5</t>
  </si>
  <si>
    <t>1.1.4.6</t>
  </si>
  <si>
    <t>1.1.4.7</t>
  </si>
  <si>
    <t>1.1.4.8</t>
  </si>
  <si>
    <t>1.1.4.9</t>
  </si>
  <si>
    <t>1.1.4.10</t>
  </si>
  <si>
    <t>1.1.4.11</t>
  </si>
  <si>
    <t>1.1.4.12</t>
  </si>
  <si>
    <t>1.1.4.13</t>
  </si>
  <si>
    <t>1.1.4.14</t>
  </si>
  <si>
    <t>1.1.4.15</t>
  </si>
  <si>
    <t>1.1.4.16</t>
  </si>
  <si>
    <t>1.1.4.17</t>
  </si>
  <si>
    <t>1.1.4.18</t>
  </si>
  <si>
    <t>1.1.4.19</t>
  </si>
  <si>
    <t>1.1.4.20</t>
  </si>
  <si>
    <t>1.1.4.21</t>
  </si>
  <si>
    <t>1.1.5.</t>
  </si>
  <si>
    <t>1.1.5.1</t>
  </si>
  <si>
    <t>1.1.5.2</t>
  </si>
  <si>
    <t>1.1.5.3</t>
  </si>
  <si>
    <t>1.1.5.4</t>
  </si>
  <si>
    <t>1.1.5.5</t>
  </si>
  <si>
    <t>1.1.5.6</t>
  </si>
  <si>
    <t>1.1.5.7</t>
  </si>
  <si>
    <t>1.1.5.8</t>
  </si>
  <si>
    <t>1.1.5.9</t>
  </si>
  <si>
    <t>1.1.5.10</t>
  </si>
  <si>
    <t>1.1.5.11</t>
  </si>
  <si>
    <t>1.1.5.12</t>
  </si>
  <si>
    <t>1.1.5.13</t>
  </si>
  <si>
    <t>1.1.5.14</t>
  </si>
  <si>
    <t>1.1.5.15</t>
  </si>
  <si>
    <t>1.1.6.</t>
  </si>
  <si>
    <t>1.1.6.1</t>
  </si>
  <si>
    <t>1.1.6.2</t>
  </si>
  <si>
    <t>1.1.6.3</t>
  </si>
  <si>
    <t>1.1.6.4</t>
  </si>
  <si>
    <t>1.1.6.5</t>
  </si>
  <si>
    <t>1.1.6.6</t>
  </si>
  <si>
    <t>1.1.6.7</t>
  </si>
  <si>
    <t>1.1.6.8</t>
  </si>
  <si>
    <t>1.1.6.9</t>
  </si>
  <si>
    <t>1.1.6.10</t>
  </si>
  <si>
    <t>1.1.6.11</t>
  </si>
  <si>
    <t>1.1.6.12</t>
  </si>
  <si>
    <t>1.1.7.</t>
  </si>
  <si>
    <t>1.1.7.1</t>
  </si>
  <si>
    <t>1.1.7.2</t>
  </si>
  <si>
    <t>1.1.7.3</t>
  </si>
  <si>
    <t>1.1.7.4</t>
  </si>
  <si>
    <t>1.1.7.5</t>
  </si>
  <si>
    <t>1.1.7.6</t>
  </si>
  <si>
    <t>1.1.7.7</t>
  </si>
  <si>
    <t>1.1.7.8</t>
  </si>
  <si>
    <t>1.1.7.9</t>
  </si>
  <si>
    <t>1.1.7.10</t>
  </si>
  <si>
    <t>1.1.7.11</t>
  </si>
  <si>
    <t>1.1.8.</t>
  </si>
  <si>
    <t>1.1.8.1</t>
  </si>
  <si>
    <t>1.1.8.2</t>
  </si>
  <si>
    <t>1.1.8.3</t>
  </si>
  <si>
    <t>1.1.8.4</t>
  </si>
  <si>
    <t>1.1.8.5</t>
  </si>
  <si>
    <t>1.1.8.6</t>
  </si>
  <si>
    <t>1.1.9.</t>
  </si>
  <si>
    <t>1.1.9.1</t>
  </si>
  <si>
    <t>1.1.9.2</t>
  </si>
  <si>
    <t>1.1.9.3</t>
  </si>
  <si>
    <t>1.1.9.4</t>
  </si>
  <si>
    <t>1.1.9.5</t>
  </si>
  <si>
    <t>1.1.9.6</t>
  </si>
  <si>
    <t>1.2.1.</t>
  </si>
  <si>
    <t>1.2.1.1</t>
  </si>
  <si>
    <t>1.2.1.2</t>
  </si>
  <si>
    <t>1.2.1.3</t>
  </si>
  <si>
    <t>1.2.2</t>
  </si>
  <si>
    <t>1.2.2.1</t>
  </si>
  <si>
    <t>1.2.3.</t>
  </si>
  <si>
    <t>1.2.3.1</t>
  </si>
  <si>
    <t>1.2.3.2</t>
  </si>
  <si>
    <t>1.2.3.3</t>
  </si>
  <si>
    <t>1.2.3.4</t>
  </si>
  <si>
    <t>1.2.3.5</t>
  </si>
  <si>
    <t>1.3.1</t>
  </si>
  <si>
    <t>1.3.1.1</t>
  </si>
  <si>
    <t>1.3.1.2</t>
  </si>
  <si>
    <t>1.3.1.3</t>
  </si>
  <si>
    <t>1.3.1.4</t>
  </si>
  <si>
    <t>1.3.1.5</t>
  </si>
  <si>
    <t>1.3.1.6</t>
  </si>
  <si>
    <t>1.3.1.7</t>
  </si>
  <si>
    <t>1.4.1</t>
  </si>
  <si>
    <t>1.4.2</t>
  </si>
  <si>
    <t>1.4.3</t>
  </si>
  <si>
    <t>1.4.4</t>
  </si>
  <si>
    <t>1.4.5</t>
  </si>
  <si>
    <t>1.4.6</t>
  </si>
  <si>
    <t>1.4.7</t>
  </si>
  <si>
    <t>1.4.8</t>
  </si>
  <si>
    <t>1.4.9</t>
  </si>
  <si>
    <t>1.4.10</t>
  </si>
  <si>
    <t>1.5.1</t>
  </si>
  <si>
    <t>1.5.2</t>
  </si>
  <si>
    <t>1.5.3</t>
  </si>
  <si>
    <t>1.5.4</t>
  </si>
  <si>
    <t>1.5.5</t>
  </si>
  <si>
    <t>1.5.6</t>
  </si>
  <si>
    <t>1.5.7</t>
  </si>
  <si>
    <t>1.5.8</t>
  </si>
  <si>
    <t>1.5.9</t>
  </si>
  <si>
    <t>1.5.10</t>
  </si>
  <si>
    <t>1.5.11</t>
  </si>
  <si>
    <t>1.6</t>
  </si>
  <si>
    <t>1.6.1</t>
  </si>
  <si>
    <t>1.6.2</t>
  </si>
  <si>
    <t>1.6.3</t>
  </si>
  <si>
    <t>1.6.4</t>
  </si>
  <si>
    <t>1.6.5</t>
  </si>
  <si>
    <t>1.6.6</t>
  </si>
  <si>
    <t>1.6.7</t>
  </si>
  <si>
    <t>1.6.8</t>
  </si>
  <si>
    <t>1.6.9</t>
  </si>
  <si>
    <t>1.6.10</t>
  </si>
  <si>
    <t>1.6.11</t>
  </si>
  <si>
    <t>1.6.12</t>
  </si>
  <si>
    <t>1.6.13</t>
  </si>
  <si>
    <t>1.6.14</t>
  </si>
  <si>
    <t>1.6.15</t>
  </si>
  <si>
    <t>1.6.16</t>
  </si>
  <si>
    <t>1.6.17</t>
  </si>
  <si>
    <t>1.6.18</t>
  </si>
  <si>
    <t>1.6.19</t>
  </si>
  <si>
    <t>1.6.20</t>
  </si>
  <si>
    <t>1.6.21</t>
  </si>
  <si>
    <t>1.6.22</t>
  </si>
  <si>
    <t>1.6.23</t>
  </si>
  <si>
    <t>1.6.24</t>
  </si>
  <si>
    <t>1.6.25</t>
  </si>
  <si>
    <t>1.6.26</t>
  </si>
  <si>
    <t>1.6.27</t>
  </si>
  <si>
    <t>1.6.28</t>
  </si>
  <si>
    <t>1.6.29</t>
  </si>
  <si>
    <t>1.6.30</t>
  </si>
  <si>
    <t>1.6.31</t>
  </si>
  <si>
    <t>1.6.32</t>
  </si>
  <si>
    <t>1.6.33</t>
  </si>
  <si>
    <t>1.6.34</t>
  </si>
  <si>
    <t>1.6.35</t>
  </si>
  <si>
    <t>1.6.36</t>
  </si>
  <si>
    <t>1.6.37</t>
  </si>
  <si>
    <t>1.6.38</t>
  </si>
  <si>
    <t>1.6.39</t>
  </si>
  <si>
    <t>1.6.40</t>
  </si>
  <si>
    <t>1.6.41</t>
  </si>
  <si>
    <t>1.6.42</t>
  </si>
  <si>
    <t>1.6.43</t>
  </si>
  <si>
    <t>1.6.44</t>
  </si>
  <si>
    <t>1.6.45</t>
  </si>
  <si>
    <t>1.6.46</t>
  </si>
  <si>
    <t>1.6.47</t>
  </si>
  <si>
    <t>1.6.48</t>
  </si>
  <si>
    <t>1.6.49</t>
  </si>
  <si>
    <t>1.6.50</t>
  </si>
  <si>
    <t>1.6.51</t>
  </si>
  <si>
    <t>1.6.52</t>
  </si>
  <si>
    <t>1.7</t>
  </si>
  <si>
    <t>1.7.1</t>
  </si>
  <si>
    <t>1.7.2</t>
  </si>
  <si>
    <t>1.7.3</t>
  </si>
  <si>
    <t>1.7.4</t>
  </si>
  <si>
    <t>1.7.5</t>
  </si>
  <si>
    <t>1.7.6</t>
  </si>
  <si>
    <t>1.7.7</t>
  </si>
  <si>
    <t>1.7.8</t>
  </si>
  <si>
    <t>1.7.9</t>
  </si>
  <si>
    <t>1.7.10</t>
  </si>
  <si>
    <t>1.7.11</t>
  </si>
  <si>
    <t>1.7.12</t>
  </si>
  <si>
    <t>1.7.13</t>
  </si>
  <si>
    <t>1.7.14</t>
  </si>
  <si>
    <t>1.7.15</t>
  </si>
  <si>
    <t>1.7.16</t>
  </si>
  <si>
    <t>1.7.17</t>
  </si>
  <si>
    <t>1.8</t>
  </si>
  <si>
    <t>1.8.1</t>
  </si>
  <si>
    <t>1.8.2</t>
  </si>
  <si>
    <t>1.8.3</t>
  </si>
  <si>
    <t>1.8.4</t>
  </si>
  <si>
    <t>1.8.5</t>
  </si>
  <si>
    <t>1.8.6</t>
  </si>
  <si>
    <t>1.8.7</t>
  </si>
  <si>
    <t>1.8.8</t>
  </si>
  <si>
    <t>1.8.9</t>
  </si>
  <si>
    <t>1.9</t>
  </si>
  <si>
    <t>1.9.1</t>
  </si>
  <si>
    <t>1.9.2</t>
  </si>
  <si>
    <t>1.9.3</t>
  </si>
  <si>
    <t>1.9.4</t>
  </si>
  <si>
    <t>1.9.5</t>
  </si>
  <si>
    <t>1.9.6</t>
  </si>
  <si>
    <t>1.10</t>
  </si>
  <si>
    <t>1.10.1</t>
  </si>
  <si>
    <t>1.10.2</t>
  </si>
  <si>
    <t>1.10.3</t>
  </si>
  <si>
    <t>1.10.4</t>
  </si>
  <si>
    <t>1.10.5</t>
  </si>
  <si>
    <t>1.10.6</t>
  </si>
  <si>
    <t>1.10.7</t>
  </si>
  <si>
    <t>1.11</t>
  </si>
  <si>
    <t>1.11.1</t>
  </si>
  <si>
    <t>1.11.1.1</t>
  </si>
  <si>
    <t>1.11.1.2</t>
  </si>
  <si>
    <t>1.11.1.3</t>
  </si>
  <si>
    <t>1.11.1.4</t>
  </si>
  <si>
    <t>1.11.2</t>
  </si>
  <si>
    <t>1.11.2.1</t>
  </si>
  <si>
    <t>1.11.2.2</t>
  </si>
  <si>
    <t>1.11.2.3</t>
  </si>
  <si>
    <t>1.11.2.4</t>
  </si>
  <si>
    <t>1.11.3</t>
  </si>
  <si>
    <t>1.11.3.1</t>
  </si>
  <si>
    <t>1.11.3.2</t>
  </si>
  <si>
    <t>1.11.3.3</t>
  </si>
  <si>
    <t>1.11.3.4</t>
  </si>
  <si>
    <t>PROJETO TÉCNICO SOCIAL - PTS REFERENTE AO CONVÊNIO Nº 953772/2023 - SISTEMA DE SANEAMENTO INTEGRADO NO BAIRRO DO ICUÍ: ABASTECIMENTO DE ÁGUA, DRENAGEM URBANA E MANEJO DE ÁGUAS PLUVIAIS E PAVIMENTAÇÃO NO MUNICÍPIO DE ANANINDEUA/ 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</si>
</sst>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5">
    <numFmt numFmtId="8" formatCode="&quot;R$&quot;\ #,##0.00;[Red]\-&quot;R$&quot;\ #,##0.00"/>
    <numFmt numFmtId="44" formatCode="_-&quot;R$&quot;\ * #,##0.00_-;\-&quot;R$&quot;\ * #,##0.00_-;_-&quot;R$&quot;\ * &quot;-&quot;??_-;_-@_-"/>
    <numFmt numFmtId="43" formatCode="_-* #,##0.00_-;\-* #,##0.00_-;_-* &quot;-&quot;??_-;_-@_-"/>
    <numFmt numFmtId="164" formatCode="_(&quot;R$ &quot;* #,##0.00_);_(&quot;R$ &quot;* \(#,##0.00\);_(&quot;R$ &quot;* &quot;-&quot;??_);_(@_)"/>
    <numFmt numFmtId="165" formatCode="_(* #,##0.00_);_(* \(#,##0.00\);_(* &quot;-&quot;??_);_(@_)"/>
    <numFmt numFmtId="166" formatCode="0.0000"/>
    <numFmt numFmtId="167" formatCode="_(* #,##0.0000_);_(* \(#,##0.0000\);_(* &quot;-&quot;??_);_(@_)"/>
    <numFmt numFmtId="168" formatCode="&quot;R$&quot;\ #,##0.00"/>
    <numFmt numFmtId="169" formatCode="0.000%"/>
    <numFmt numFmtId="170" formatCode="0.00000"/>
    <numFmt numFmtId="171" formatCode="_(* #,##0.00_);_(* \(#,##0.00\);_(* \-??_);_(@_)"/>
    <numFmt numFmtId="172" formatCode="_(* #,##0.00_);_(* \(#,##0.00\);_(* \ ??_);_(@_)"/>
    <numFmt numFmtId="173" formatCode="dd/mm/yy;@"/>
    <numFmt numFmtId="174" formatCode="#."/>
    <numFmt numFmtId="175" formatCode="#,##0.00&quot; &quot;"/>
    <numFmt numFmtId="176" formatCode="#,##0.000&quot; &quot;"/>
    <numFmt numFmtId="177" formatCode="0."/>
    <numFmt numFmtId="178" formatCode="000"/>
    <numFmt numFmtId="179" formatCode="_(* #,##0.00000_);_(* \(#,##0.00000\);_(* &quot;-&quot;??_);_(@_)"/>
    <numFmt numFmtId="180" formatCode="_-[$R$-416]\ * #,##0.00_-;\-[$R$-416]\ * #,##0.00_-;_-[$R$-416]\ * &quot;-&quot;??_-;_-@_-"/>
    <numFmt numFmtId="181" formatCode="_(* #,##0.000000000_);_(* \(#,##0.000000000\);_(* &quot;-&quot;??_);_(@_)"/>
    <numFmt numFmtId="182" formatCode="_-[$R$-416]\ * #,##0.000000000_-;\-[$R$-416]\ * #,##0.000000000_-;_-[$R$-416]\ * &quot;-&quot;??_-;_-@_-"/>
    <numFmt numFmtId="183" formatCode="_(* #,##0.00000000_);_(* \(#,##0.00000000\);_(* &quot;-&quot;??_);_(@_)"/>
    <numFmt numFmtId="184" formatCode="0.000000000"/>
    <numFmt numFmtId="185" formatCode="_-* #,##0.000000000_-;\-* #,##0.000000000_-;_-* &quot;-&quot;?????????_-;_-@_-"/>
  </numFmts>
  <fonts count="96">
    <font>
      <sz val="10"/>
      <name val="Arial"/>
    </font>
    <font>
      <sz val="11"/>
      <color theme="1"/>
      <name val="Calibri"/>
      <family val="2"/>
      <scheme val="minor"/>
    </font>
    <font>
      <sz val="10"/>
      <name val="Arial"/>
      <family val="2"/>
    </font>
    <font>
      <sz val="10"/>
      <name val="Arial"/>
      <family val="2"/>
    </font>
    <font>
      <sz val="9"/>
      <color indexed="81"/>
      <name val="Segoe UI"/>
      <family val="2"/>
    </font>
    <font>
      <b/>
      <sz val="9"/>
      <color indexed="81"/>
      <name val="Segoe UI"/>
      <family val="2"/>
    </font>
    <font>
      <sz val="11"/>
      <name val="Arial"/>
      <family val="2"/>
    </font>
    <font>
      <sz val="10"/>
      <name val="Swis721 Lt BT"/>
      <family val="2"/>
    </font>
    <font>
      <sz val="9"/>
      <name val="Arial"/>
      <family val="2"/>
      <charset val="1"/>
    </font>
    <font>
      <sz val="11"/>
      <color indexed="8"/>
      <name val="Calibri"/>
      <family val="2"/>
    </font>
    <font>
      <b/>
      <sz val="18"/>
      <name val="Ebrima"/>
    </font>
    <font>
      <sz val="10"/>
      <name val="Ebrima"/>
    </font>
    <font>
      <b/>
      <sz val="14"/>
      <name val="Ebrima"/>
    </font>
    <font>
      <sz val="11"/>
      <name val="Ebrima"/>
    </font>
    <font>
      <sz val="14"/>
      <name val="Ebrima"/>
    </font>
    <font>
      <sz val="14"/>
      <color indexed="8"/>
      <name val="Ebrima"/>
    </font>
    <font>
      <b/>
      <sz val="14"/>
      <color indexed="8"/>
      <name val="Ebrima"/>
    </font>
    <font>
      <b/>
      <sz val="16"/>
      <name val="Ebrima"/>
    </font>
    <font>
      <b/>
      <sz val="10"/>
      <name val="Ebrima"/>
    </font>
    <font>
      <b/>
      <sz val="8"/>
      <name val="Ebrima"/>
    </font>
    <font>
      <sz val="8"/>
      <name val="Ebrima"/>
    </font>
    <font>
      <b/>
      <sz val="11"/>
      <name val="Ebrima"/>
    </font>
    <font>
      <sz val="12"/>
      <name val="Ebrima"/>
    </font>
    <font>
      <b/>
      <sz val="12"/>
      <name val="Ebrima"/>
    </font>
    <font>
      <sz val="16"/>
      <name val="Ebrima"/>
    </font>
    <font>
      <b/>
      <sz val="15"/>
      <name val="Ebrima"/>
    </font>
    <font>
      <b/>
      <sz val="20"/>
      <name val="Ebrima"/>
    </font>
    <font>
      <sz val="20"/>
      <name val="Ebrima"/>
    </font>
    <font>
      <sz val="22"/>
      <name val="Ebrima"/>
    </font>
    <font>
      <b/>
      <sz val="10"/>
      <color indexed="8"/>
      <name val="Ebrima"/>
    </font>
    <font>
      <b/>
      <sz val="12"/>
      <color indexed="81"/>
      <name val="Segoe UI"/>
      <family val="2"/>
    </font>
    <font>
      <sz val="12"/>
      <color indexed="81"/>
      <name val="Segoe UI"/>
      <family val="2"/>
    </font>
    <font>
      <sz val="8"/>
      <name val="Arial"/>
      <family val="2"/>
    </font>
    <font>
      <b/>
      <sz val="10"/>
      <color indexed="9"/>
      <name val="Ebrima"/>
    </font>
    <font>
      <sz val="11"/>
      <color theme="1"/>
      <name val="Calibri"/>
      <family val="2"/>
      <scheme val="minor"/>
    </font>
    <font>
      <sz val="10"/>
      <name val="Calibri"/>
      <family val="2"/>
      <scheme val="minor"/>
    </font>
    <font>
      <sz val="10"/>
      <color rgb="FF000000"/>
      <name val="Calibri"/>
      <family val="2"/>
      <scheme val="minor"/>
    </font>
    <font>
      <b/>
      <sz val="10"/>
      <name val="Calibri"/>
      <family val="2"/>
      <scheme val="minor"/>
    </font>
    <font>
      <sz val="10"/>
      <color theme="1"/>
      <name val="Calibri"/>
      <family val="2"/>
      <scheme val="minor"/>
    </font>
    <font>
      <sz val="14"/>
      <color theme="1"/>
      <name val="Ebrima"/>
    </font>
    <font>
      <b/>
      <sz val="14"/>
      <color theme="1"/>
      <name val="Ebrima"/>
    </font>
    <font>
      <b/>
      <sz val="12"/>
      <color theme="1"/>
      <name val="Ebrima"/>
    </font>
    <font>
      <sz val="11"/>
      <color theme="1"/>
      <name val="Ebrima"/>
    </font>
    <font>
      <sz val="10"/>
      <color theme="1"/>
      <name val="Ebrima"/>
    </font>
    <font>
      <b/>
      <sz val="10"/>
      <color theme="1"/>
      <name val="Ebrima"/>
    </font>
    <font>
      <sz val="8"/>
      <color theme="1"/>
      <name val="Ebrima"/>
    </font>
    <font>
      <b/>
      <sz val="8"/>
      <color theme="1"/>
      <name val="Ebrima"/>
    </font>
    <font>
      <b/>
      <sz val="10"/>
      <color rgb="FF000000"/>
      <name val="Ebrima"/>
    </font>
    <font>
      <b/>
      <sz val="8"/>
      <color rgb="FF000000"/>
      <name val="Ebrima"/>
    </font>
    <font>
      <b/>
      <sz val="11"/>
      <color theme="1"/>
      <name val="Ebrima"/>
    </font>
    <font>
      <b/>
      <sz val="16"/>
      <color theme="1"/>
      <name val="Ebrima"/>
    </font>
    <font>
      <b/>
      <sz val="10"/>
      <name val="Arial"/>
      <family val="2"/>
    </font>
    <font>
      <sz val="22"/>
      <color theme="1"/>
      <name val="Calibri"/>
      <family val="2"/>
      <scheme val="minor"/>
    </font>
    <font>
      <b/>
      <sz val="11"/>
      <color theme="1"/>
      <name val="Arial"/>
      <family val="2"/>
    </font>
    <font>
      <sz val="20"/>
      <color rgb="FFFF0000"/>
      <name val="Calibri"/>
      <family val="2"/>
      <scheme val="minor"/>
    </font>
    <font>
      <sz val="11"/>
      <color theme="1"/>
      <name val="Arial"/>
      <family val="2"/>
    </font>
    <font>
      <b/>
      <sz val="11"/>
      <name val="Arial"/>
      <family val="2"/>
    </font>
    <font>
      <b/>
      <sz val="14"/>
      <color rgb="FFFF0000"/>
      <name val="Arial"/>
      <family val="2"/>
    </font>
    <font>
      <b/>
      <sz val="8"/>
      <color rgb="FF002060"/>
      <name val="Tahoma"/>
      <family val="2"/>
    </font>
    <font>
      <b/>
      <sz val="16"/>
      <name val="Arial"/>
      <family val="2"/>
    </font>
    <font>
      <b/>
      <sz val="12"/>
      <name val="Arial"/>
      <family val="2"/>
    </font>
    <font>
      <sz val="12"/>
      <name val="Arial"/>
      <family val="2"/>
    </font>
    <font>
      <b/>
      <sz val="12"/>
      <color theme="1"/>
      <name val="Calibri"/>
      <family val="2"/>
      <scheme val="minor"/>
    </font>
    <font>
      <b/>
      <sz val="14"/>
      <name val="Arial"/>
      <family val="2"/>
    </font>
    <font>
      <sz val="14"/>
      <name val="Arial"/>
      <family val="2"/>
    </font>
    <font>
      <b/>
      <sz val="48"/>
      <name val="Arial"/>
      <family val="2"/>
    </font>
    <font>
      <sz val="12"/>
      <color indexed="8"/>
      <name val="Calibri"/>
      <family val="2"/>
    </font>
    <font>
      <b/>
      <sz val="12"/>
      <color indexed="8"/>
      <name val="Calibri"/>
      <family val="2"/>
    </font>
    <font>
      <sz val="16"/>
      <name val="Arial"/>
      <family val="2"/>
    </font>
    <font>
      <sz val="8"/>
      <color rgb="FF000000"/>
      <name val="Arial Nova"/>
      <family val="2"/>
    </font>
    <font>
      <sz val="10"/>
      <name val="Arial Nova"/>
      <family val="2"/>
    </font>
    <font>
      <sz val="8"/>
      <name val="Arial Nova"/>
      <family val="2"/>
    </font>
    <font>
      <sz val="8"/>
      <name val="Arial"/>
      <family val="2"/>
    </font>
    <font>
      <b/>
      <sz val="24"/>
      <color indexed="8"/>
      <name val="Ebrima"/>
    </font>
    <font>
      <sz val="9"/>
      <name val="Arial"/>
      <family val="2"/>
    </font>
    <font>
      <b/>
      <sz val="5.5"/>
      <color rgb="FF000000"/>
      <name val="Arial"/>
      <family val="2"/>
    </font>
    <font>
      <b/>
      <sz val="5.5"/>
      <name val="Arial"/>
      <family val="2"/>
    </font>
    <font>
      <sz val="5.5"/>
      <name val="Arial MT"/>
    </font>
    <font>
      <sz val="14"/>
      <color rgb="FF000000"/>
      <name val="Arial MT"/>
      <family val="2"/>
    </font>
    <font>
      <sz val="16"/>
      <color rgb="FF000000"/>
      <name val="Arial MT"/>
      <family val="2"/>
    </font>
    <font>
      <sz val="16"/>
      <name val="Arial MT"/>
    </font>
    <font>
      <sz val="18"/>
      <name val="Arial"/>
      <family val="2"/>
    </font>
    <font>
      <sz val="18"/>
      <color rgb="FF000000"/>
      <name val="Arial MT"/>
      <family val="2"/>
    </font>
    <font>
      <sz val="18"/>
      <color rgb="FF000000"/>
      <name val="Arial"/>
      <family val="2"/>
    </font>
    <font>
      <sz val="20"/>
      <color rgb="FF000000"/>
      <name val="Arial"/>
      <family val="2"/>
    </font>
    <font>
      <sz val="20"/>
      <name val="Arial"/>
      <family val="2"/>
    </font>
    <font>
      <sz val="20"/>
      <color theme="1"/>
      <name val="Arial"/>
      <family val="2"/>
    </font>
    <font>
      <sz val="18"/>
      <name val="Arial MT"/>
    </font>
    <font>
      <sz val="18"/>
      <color theme="1"/>
      <name val="Ebrima"/>
    </font>
    <font>
      <sz val="14"/>
      <name val="Arial MT"/>
      <family val="2"/>
    </font>
    <font>
      <sz val="15"/>
      <name val="Ebrima"/>
    </font>
    <font>
      <b/>
      <sz val="20"/>
      <name val="Arial Black"/>
      <family val="2"/>
    </font>
    <font>
      <sz val="18"/>
      <name val="Arial Black"/>
      <family val="2"/>
    </font>
    <font>
      <sz val="24"/>
      <name val="Ebrima"/>
    </font>
    <font>
      <sz val="26"/>
      <name val="Ebrima"/>
    </font>
    <font>
      <sz val="18"/>
      <name val="Ebrima"/>
    </font>
  </fonts>
  <fills count="3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43"/>
        <bgColor indexed="64"/>
      </patternFill>
    </fill>
    <fill>
      <patternFill patternType="solid">
        <fgColor indexed="55"/>
        <bgColor indexed="64"/>
      </patternFill>
    </fill>
    <fill>
      <patternFill patternType="solid">
        <fgColor indexed="10"/>
        <bgColor indexed="64"/>
      </patternFill>
    </fill>
    <fill>
      <patternFill patternType="solid">
        <fgColor rgb="FFFFFFFF"/>
        <bgColor rgb="FF000000"/>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39997558519241921"/>
        <bgColor indexed="64"/>
      </patternFill>
    </fill>
    <fill>
      <patternFill patternType="solid">
        <fgColor theme="4" tint="0.79998168889431442"/>
        <bgColor rgb="FF000000"/>
      </patternFill>
    </fill>
    <fill>
      <patternFill patternType="solid">
        <fgColor theme="0" tint="-4.9989318521683403E-2"/>
        <bgColor indexed="64"/>
      </patternFill>
    </fill>
    <fill>
      <patternFill patternType="solid">
        <fgColor theme="4" tint="0.59999389629810485"/>
        <bgColor indexed="64"/>
      </patternFill>
    </fill>
    <fill>
      <patternFill patternType="solid">
        <fgColor rgb="FFFFC000"/>
        <bgColor indexed="64"/>
      </patternFill>
    </fill>
    <fill>
      <patternFill patternType="solid">
        <fgColor rgb="FFFFFF66"/>
        <bgColor indexed="64"/>
      </patternFill>
    </fill>
    <fill>
      <patternFill patternType="solid">
        <fgColor theme="0" tint="-0.249977111117893"/>
        <bgColor indexed="64"/>
      </patternFill>
    </fill>
    <fill>
      <patternFill patternType="solid">
        <fgColor rgb="FFCAE7EE"/>
        <bgColor indexed="64"/>
      </patternFill>
    </fill>
    <fill>
      <patternFill patternType="solid">
        <fgColor rgb="FFCAE7EE"/>
        <bgColor rgb="FF000000"/>
      </patternFill>
    </fill>
    <fill>
      <patternFill patternType="solid">
        <fgColor theme="2"/>
        <bgColor indexed="64"/>
      </patternFill>
    </fill>
    <fill>
      <patternFill patternType="solid">
        <fgColor theme="7" tint="0.79998168889431442"/>
        <bgColor indexed="64"/>
      </patternFill>
    </fill>
    <fill>
      <patternFill patternType="solid">
        <fgColor theme="1" tint="4.9989318521683403E-2"/>
        <bgColor indexed="39"/>
      </patternFill>
    </fill>
    <fill>
      <patternFill patternType="solid">
        <fgColor theme="9" tint="0.39997558519241921"/>
        <bgColor indexed="64"/>
      </patternFill>
    </fill>
    <fill>
      <patternFill patternType="solid">
        <fgColor theme="6" tint="0.59999389629810485"/>
        <bgColor indexed="64"/>
      </patternFill>
    </fill>
    <fill>
      <patternFill patternType="solid">
        <fgColor theme="0" tint="-0.34998626667073579"/>
        <bgColor indexed="64"/>
      </patternFill>
    </fill>
    <fill>
      <patternFill patternType="solid">
        <fgColor rgb="FFE4DFEC"/>
        <bgColor indexed="64"/>
      </patternFill>
    </fill>
    <fill>
      <patternFill patternType="solid">
        <fgColor rgb="FFFFFFFF"/>
        <bgColor indexed="64"/>
      </patternFill>
    </fill>
    <fill>
      <patternFill patternType="solid">
        <fgColor theme="8" tint="0.79998168889431442"/>
        <bgColor indexed="64"/>
      </patternFill>
    </fill>
    <fill>
      <patternFill patternType="solid">
        <fgColor theme="2" tint="-9.9978637043366805E-2"/>
        <bgColor indexed="64"/>
      </patternFill>
    </fill>
  </fills>
  <borders count="152">
    <border>
      <left/>
      <right/>
      <top/>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right style="medium">
        <color indexed="64"/>
      </right>
      <top style="thin">
        <color indexed="8"/>
      </top>
      <bottom style="thin">
        <color indexed="8"/>
      </bottom>
      <diagonal/>
    </border>
    <border>
      <left style="medium">
        <color indexed="8"/>
      </left>
      <right/>
      <top style="medium">
        <color indexed="8"/>
      </top>
      <bottom style="medium">
        <color indexed="8"/>
      </bottom>
      <diagonal/>
    </border>
    <border>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64"/>
      </right>
      <top style="medium">
        <color indexed="8"/>
      </top>
      <bottom style="medium">
        <color indexed="8"/>
      </bottom>
      <diagonal/>
    </border>
    <border>
      <left/>
      <right/>
      <top/>
      <bottom style="thin">
        <color indexed="8"/>
      </bottom>
      <diagonal/>
    </border>
    <border>
      <left style="thin">
        <color indexed="8"/>
      </left>
      <right style="thin">
        <color indexed="8"/>
      </right>
      <top/>
      <bottom style="thin">
        <color indexed="8"/>
      </bottom>
      <diagonal/>
    </border>
    <border>
      <left/>
      <right/>
      <top style="medium">
        <color indexed="8"/>
      </top>
      <bottom style="medium">
        <color indexed="8"/>
      </bottom>
      <diagonal/>
    </border>
    <border>
      <left style="thin">
        <color indexed="8"/>
      </left>
      <right style="medium">
        <color indexed="64"/>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bottom style="thin">
        <color indexed="8"/>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right/>
      <top style="thin">
        <color indexed="8"/>
      </top>
      <bottom/>
      <diagonal/>
    </border>
    <border>
      <left style="thin">
        <color indexed="8"/>
      </left>
      <right style="medium">
        <color indexed="64"/>
      </right>
      <top/>
      <bottom/>
      <diagonal/>
    </border>
    <border>
      <left/>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bottom style="double">
        <color indexed="64"/>
      </bottom>
      <diagonal/>
    </border>
    <border>
      <left style="thin">
        <color indexed="64"/>
      </left>
      <right/>
      <top/>
      <bottom style="double">
        <color indexed="64"/>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style="medium">
        <color indexed="64"/>
      </right>
      <top style="double">
        <color indexed="64"/>
      </top>
      <bottom/>
      <diagonal/>
    </border>
    <border>
      <left style="thin">
        <color indexed="64"/>
      </left>
      <right/>
      <top style="double">
        <color indexed="64"/>
      </top>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style="double">
        <color indexed="64"/>
      </top>
      <bottom/>
      <diagonal/>
    </border>
    <border>
      <left style="thin">
        <color indexed="64"/>
      </left>
      <right style="medium">
        <color indexed="64"/>
      </right>
      <top/>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top style="double">
        <color indexed="64"/>
      </top>
      <bottom/>
      <diagonal/>
    </border>
    <border>
      <left/>
      <right style="medium">
        <color indexed="64"/>
      </right>
      <top style="double">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bottom style="double">
        <color indexed="64"/>
      </bottom>
      <diagonal/>
    </border>
    <border>
      <left/>
      <right style="thin">
        <color indexed="64"/>
      </right>
      <top style="double">
        <color indexed="64"/>
      </top>
      <bottom/>
      <diagonal/>
    </border>
    <border>
      <left/>
      <right style="thin">
        <color indexed="64"/>
      </right>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double">
        <color indexed="64"/>
      </top>
      <bottom style="double">
        <color indexed="64"/>
      </bottom>
      <diagonal/>
    </border>
    <border>
      <left style="thin">
        <color indexed="64"/>
      </left>
      <right/>
      <top/>
      <bottom style="thin">
        <color indexed="8"/>
      </bottom>
      <diagonal/>
    </border>
    <border>
      <left/>
      <right style="medium">
        <color indexed="64"/>
      </right>
      <top/>
      <bottom style="thin">
        <color indexed="8"/>
      </bottom>
      <diagonal/>
    </border>
    <border>
      <left style="thin">
        <color indexed="64"/>
      </left>
      <right/>
      <top style="thin">
        <color indexed="64"/>
      </top>
      <bottom style="thin">
        <color indexed="8"/>
      </bottom>
      <diagonal/>
    </border>
    <border>
      <left/>
      <right style="medium">
        <color indexed="64"/>
      </right>
      <top style="thin">
        <color indexed="64"/>
      </top>
      <bottom style="thin">
        <color indexed="8"/>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hair">
        <color indexed="64"/>
      </bottom>
      <diagonal/>
    </border>
    <border>
      <left/>
      <right/>
      <top/>
      <bottom style="hair">
        <color auto="1"/>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auto="1"/>
      </top>
      <bottom style="hair">
        <color auto="1"/>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top style="hair">
        <color auto="1"/>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rgb="FF000000"/>
      </left>
      <right/>
      <top style="double">
        <color rgb="FF000000"/>
      </top>
      <bottom style="double">
        <color rgb="FF000000"/>
      </bottom>
      <diagonal/>
    </border>
    <border>
      <left/>
      <right/>
      <top style="double">
        <color rgb="FF000000"/>
      </top>
      <bottom style="double">
        <color rgb="FF000000"/>
      </bottom>
      <diagonal/>
    </border>
    <border>
      <left/>
      <right style="medium">
        <color rgb="FF000000"/>
      </right>
      <top style="double">
        <color rgb="FF000000"/>
      </top>
      <bottom style="double">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top style="double">
        <color rgb="FF000000"/>
      </top>
      <bottom style="medium">
        <color rgb="FF000000"/>
      </bottom>
      <diagonal/>
    </border>
    <border>
      <left/>
      <right/>
      <top style="double">
        <color rgb="FF000000"/>
      </top>
      <bottom style="medium">
        <color rgb="FF000000"/>
      </bottom>
      <diagonal/>
    </border>
    <border>
      <left/>
      <right style="medium">
        <color rgb="FF000000"/>
      </right>
      <top style="double">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indexed="64"/>
      </right>
      <top style="double">
        <color indexed="64"/>
      </top>
      <bottom style="double">
        <color indexed="64"/>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39">
    <xf numFmtId="0" fontId="0" fillId="0" borderId="0"/>
    <xf numFmtId="164" fontId="2" fillId="0" borderId="0" applyFont="0" applyFill="0" applyBorder="0" applyAlignment="0" applyProtection="0"/>
    <xf numFmtId="0" fontId="3" fillId="0" borderId="0"/>
    <xf numFmtId="0" fontId="3" fillId="0" borderId="0"/>
    <xf numFmtId="0" fontId="34" fillId="0" borderId="0"/>
    <xf numFmtId="0" fontId="3" fillId="0" borderId="0"/>
    <xf numFmtId="0" fontId="3" fillId="0" borderId="0"/>
    <xf numFmtId="0" fontId="34" fillId="0" borderId="0"/>
    <xf numFmtId="0" fontId="6" fillId="0" borderId="0"/>
    <xf numFmtId="0" fontId="3" fillId="0" borderId="0"/>
    <xf numFmtId="0" fontId="7" fillId="0" borderId="0"/>
    <xf numFmtId="0" fontId="3" fillId="0" borderId="0"/>
    <xf numFmtId="0" fontId="7" fillId="0" borderId="0"/>
    <xf numFmtId="0" fontId="3" fillId="0" borderId="0"/>
    <xf numFmtId="0" fontId="7" fillId="0" borderId="0"/>
    <xf numFmtId="0" fontId="8" fillId="0" borderId="0"/>
    <xf numFmtId="9" fontId="2" fillId="0" borderId="0" applyFont="0" applyFill="0" applyBorder="0" applyAlignment="0" applyProtection="0"/>
    <xf numFmtId="9" fontId="34" fillId="0" borderId="0" applyFont="0" applyFill="0" applyBorder="0" applyAlignment="0" applyProtection="0"/>
    <xf numFmtId="9" fontId="3" fillId="0" borderId="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74" fontId="3" fillId="0" borderId="0" applyFont="0" applyFill="0" applyBorder="0" applyAlignment="0" applyProtection="0"/>
    <xf numFmtId="43" fontId="3" fillId="0" borderId="0" applyFont="0" applyFill="0" applyBorder="0" applyAlignment="0" applyProtection="0"/>
    <xf numFmtId="165" fontId="34" fillId="0" borderId="0" applyFont="0" applyFill="0" applyBorder="0" applyAlignment="0" applyProtection="0"/>
    <xf numFmtId="165" fontId="7" fillId="0" borderId="0" applyFont="0" applyFill="0" applyBorder="0" applyAlignment="0" applyProtection="0"/>
    <xf numFmtId="171" fontId="3" fillId="0" borderId="0" applyFill="0" applyBorder="0" applyAlignment="0" applyProtection="0"/>
    <xf numFmtId="165" fontId="2"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9" fillId="0" borderId="0" applyFont="0" applyFill="0" applyBorder="0" applyAlignment="0" applyProtection="0"/>
    <xf numFmtId="165" fontId="3" fillId="0" borderId="0" applyFont="0" applyFill="0" applyBorder="0" applyAlignment="0" applyProtection="0"/>
    <xf numFmtId="43" fontId="9" fillId="0" borderId="0" applyFont="0" applyFill="0" applyBorder="0" applyAlignment="0" applyProtection="0"/>
    <xf numFmtId="0" fontId="2" fillId="0" borderId="0"/>
    <xf numFmtId="0" fontId="1" fillId="0" borderId="0"/>
    <xf numFmtId="0" fontId="1" fillId="0" borderId="0"/>
    <xf numFmtId="9" fontId="1" fillId="0" borderId="0" applyFont="0" applyFill="0" applyBorder="0" applyAlignment="0" applyProtection="0"/>
    <xf numFmtId="0" fontId="2" fillId="0" borderId="0"/>
    <xf numFmtId="165" fontId="2" fillId="0" borderId="0" applyFont="0" applyFill="0" applyBorder="0" applyAlignment="0" applyProtection="0"/>
  </cellStyleXfs>
  <cellXfs count="1297">
    <xf numFmtId="0" fontId="0" fillId="0" borderId="0" xfId="0"/>
    <xf numFmtId="0" fontId="35" fillId="0" borderId="0" xfId="0" applyFont="1" applyAlignment="1">
      <alignment vertical="center"/>
    </xf>
    <xf numFmtId="0" fontId="35" fillId="0" borderId="0" xfId="6" applyFont="1" applyAlignment="1">
      <alignment vertical="center"/>
    </xf>
    <xf numFmtId="0" fontId="36" fillId="7" borderId="0" xfId="0" applyFont="1" applyFill="1" applyAlignment="1">
      <alignment vertical="center"/>
    </xf>
    <xf numFmtId="0" fontId="35" fillId="0" borderId="1" xfId="0" applyFont="1" applyBorder="1" applyAlignment="1">
      <alignment horizontal="center" vertical="center"/>
    </xf>
    <xf numFmtId="4" fontId="35" fillId="0" borderId="1" xfId="0" applyNumberFormat="1" applyFont="1" applyBorder="1" applyAlignment="1">
      <alignment horizontal="right" vertical="center"/>
    </xf>
    <xf numFmtId="0" fontId="35" fillId="0" borderId="2" xfId="0" applyFont="1" applyBorder="1" applyAlignment="1">
      <alignment vertical="center"/>
    </xf>
    <xf numFmtId="4" fontId="35" fillId="0" borderId="3" xfId="0" applyNumberFormat="1" applyFont="1" applyBorder="1" applyAlignment="1">
      <alignment horizontal="right" vertical="center"/>
    </xf>
    <xf numFmtId="0" fontId="35" fillId="0" borderId="2" xfId="0" applyFont="1" applyBorder="1" applyAlignment="1">
      <alignment horizontal="center" vertical="center"/>
    </xf>
    <xf numFmtId="0" fontId="37" fillId="8" borderId="4" xfId="0" applyFont="1" applyFill="1" applyBorder="1" applyAlignment="1">
      <alignment vertical="center"/>
    </xf>
    <xf numFmtId="0" fontId="37" fillId="8" borderId="5" xfId="0" applyFont="1" applyFill="1" applyBorder="1" applyAlignment="1">
      <alignment vertical="center"/>
    </xf>
    <xf numFmtId="0" fontId="37" fillId="8" borderId="6" xfId="0" applyFont="1" applyFill="1" applyBorder="1" applyAlignment="1">
      <alignment vertical="center"/>
    </xf>
    <xf numFmtId="4" fontId="37" fillId="8" borderId="7" xfId="0" applyNumberFormat="1" applyFont="1" applyFill="1" applyBorder="1" applyAlignment="1">
      <alignment vertical="center"/>
    </xf>
    <xf numFmtId="0" fontId="35" fillId="0" borderId="8" xfId="0" applyFont="1" applyBorder="1" applyAlignment="1">
      <alignment vertical="center"/>
    </xf>
    <xf numFmtId="0" fontId="35" fillId="0" borderId="9" xfId="0" applyFont="1" applyBorder="1" applyAlignment="1">
      <alignment horizontal="center" vertical="center"/>
    </xf>
    <xf numFmtId="0" fontId="37" fillId="8" borderId="10" xfId="0" applyFont="1" applyFill="1" applyBorder="1" applyAlignment="1">
      <alignment vertical="center"/>
    </xf>
    <xf numFmtId="2" fontId="37" fillId="8" borderId="10" xfId="0" applyNumberFormat="1" applyFont="1" applyFill="1" applyBorder="1" applyAlignment="1">
      <alignment vertical="center"/>
    </xf>
    <xf numFmtId="4" fontId="35" fillId="0" borderId="11" xfId="0" applyNumberFormat="1" applyFont="1" applyBorder="1" applyAlignment="1">
      <alignment vertical="center"/>
    </xf>
    <xf numFmtId="0" fontId="35" fillId="0" borderId="12" xfId="0" applyFont="1" applyBorder="1" applyAlignment="1">
      <alignment horizontal="left" vertical="center" wrapText="1"/>
    </xf>
    <xf numFmtId="2" fontId="35" fillId="0" borderId="9" xfId="0" applyNumberFormat="1" applyFont="1" applyBorder="1" applyAlignment="1">
      <alignment horizontal="right" vertical="center"/>
    </xf>
    <xf numFmtId="4" fontId="35" fillId="0" borderId="9" xfId="0" applyNumberFormat="1" applyFont="1" applyBorder="1" applyAlignment="1">
      <alignment horizontal="right" vertical="center"/>
    </xf>
    <xf numFmtId="0" fontId="35" fillId="0" borderId="13" xfId="0" applyFont="1" applyBorder="1" applyAlignment="1">
      <alignment vertical="top" wrapText="1"/>
    </xf>
    <xf numFmtId="170" fontId="35" fillId="0" borderId="1" xfId="0" applyNumberFormat="1" applyFont="1" applyBorder="1" applyAlignment="1">
      <alignment horizontal="right" vertical="center"/>
    </xf>
    <xf numFmtId="0" fontId="35" fillId="0" borderId="13" xfId="0" applyFont="1" applyBorder="1" applyAlignment="1">
      <alignment vertical="center" wrapText="1"/>
    </xf>
    <xf numFmtId="166" fontId="35" fillId="0" borderId="9" xfId="0" applyNumberFormat="1" applyFont="1" applyBorder="1" applyAlignment="1">
      <alignment horizontal="right" vertical="center"/>
    </xf>
    <xf numFmtId="165" fontId="35" fillId="0" borderId="14" xfId="12" applyNumberFormat="1" applyFont="1" applyBorder="1" applyAlignment="1">
      <alignment horizontal="center" vertical="center"/>
    </xf>
    <xf numFmtId="165" fontId="35" fillId="0" borderId="15" xfId="12" applyNumberFormat="1" applyFont="1" applyBorder="1" applyAlignment="1">
      <alignment horizontal="center" vertical="center"/>
    </xf>
    <xf numFmtId="0" fontId="35" fillId="0" borderId="15" xfId="12" applyFont="1" applyBorder="1" applyAlignment="1">
      <alignment horizontal="center" vertical="center"/>
    </xf>
    <xf numFmtId="0" fontId="38" fillId="0" borderId="15" xfId="12" applyFont="1" applyBorder="1" applyAlignment="1">
      <alignment horizontal="center" vertical="center"/>
    </xf>
    <xf numFmtId="0" fontId="35" fillId="0" borderId="16" xfId="0" applyFont="1" applyBorder="1" applyAlignment="1">
      <alignment horizontal="center" vertical="center"/>
    </xf>
    <xf numFmtId="0" fontId="35" fillId="0" borderId="17" xfId="0" applyFont="1" applyBorder="1" applyAlignment="1">
      <alignment horizontal="center" vertical="center"/>
    </xf>
    <xf numFmtId="10" fontId="37" fillId="0" borderId="18" xfId="0" applyNumberFormat="1" applyFont="1" applyBorder="1" applyAlignment="1">
      <alignment horizontal="center" vertical="center"/>
    </xf>
    <xf numFmtId="4" fontId="35" fillId="0" borderId="19" xfId="0" applyNumberFormat="1" applyFont="1" applyBorder="1" applyAlignment="1">
      <alignment vertical="center"/>
    </xf>
    <xf numFmtId="0" fontId="37" fillId="9" borderId="20" xfId="0" applyFont="1" applyFill="1" applyBorder="1" applyAlignment="1">
      <alignment vertical="center"/>
    </xf>
    <xf numFmtId="0" fontId="37" fillId="9" borderId="20" xfId="0" applyFont="1" applyFill="1" applyBorder="1" applyAlignment="1">
      <alignment horizontal="center" vertical="center"/>
    </xf>
    <xf numFmtId="2" fontId="37" fillId="9" borderId="20" xfId="0" applyNumberFormat="1" applyFont="1" applyFill="1" applyBorder="1" applyAlignment="1">
      <alignment vertical="center"/>
    </xf>
    <xf numFmtId="4" fontId="37" fillId="9" borderId="21" xfId="0" applyNumberFormat="1" applyFont="1" applyFill="1" applyBorder="1" applyAlignment="1">
      <alignment vertical="center"/>
    </xf>
    <xf numFmtId="0" fontId="35" fillId="10" borderId="22" xfId="6" applyFont="1" applyFill="1" applyBorder="1" applyAlignment="1">
      <alignment vertical="center"/>
    </xf>
    <xf numFmtId="0" fontId="35" fillId="10" borderId="23" xfId="6" applyFont="1" applyFill="1" applyBorder="1" applyAlignment="1">
      <alignment vertical="center"/>
    </xf>
    <xf numFmtId="0" fontId="36" fillId="7" borderId="24" xfId="0" applyFont="1" applyFill="1" applyBorder="1" applyAlignment="1">
      <alignment horizontal="center" vertical="center"/>
    </xf>
    <xf numFmtId="0" fontId="36" fillId="7" borderId="24" xfId="0" applyFont="1" applyFill="1" applyBorder="1" applyAlignment="1">
      <alignment vertical="center"/>
    </xf>
    <xf numFmtId="0" fontId="36" fillId="7" borderId="25" xfId="0" applyFont="1" applyFill="1" applyBorder="1" applyAlignment="1">
      <alignment vertical="center"/>
    </xf>
    <xf numFmtId="165" fontId="37" fillId="11" borderId="26" xfId="12" applyNumberFormat="1" applyFont="1" applyFill="1" applyBorder="1" applyAlignment="1">
      <alignment horizontal="center" vertical="center" wrapText="1"/>
    </xf>
    <xf numFmtId="165" fontId="37" fillId="11" borderId="27" xfId="12" applyNumberFormat="1" applyFont="1" applyFill="1" applyBorder="1" applyAlignment="1">
      <alignment horizontal="center" vertical="center" wrapText="1"/>
    </xf>
    <xf numFmtId="0" fontId="36" fillId="12" borderId="28" xfId="0" applyFont="1" applyFill="1" applyBorder="1" applyAlignment="1">
      <alignment vertical="center"/>
    </xf>
    <xf numFmtId="0" fontId="39" fillId="0" borderId="0" xfId="0" applyFont="1" applyAlignment="1">
      <alignment vertical="center"/>
    </xf>
    <xf numFmtId="0" fontId="39" fillId="0" borderId="0" xfId="0" applyFont="1" applyAlignment="1">
      <alignment horizontal="center" vertical="center"/>
    </xf>
    <xf numFmtId="0" fontId="39" fillId="0" borderId="0" xfId="0" applyFont="1"/>
    <xf numFmtId="0" fontId="39" fillId="0" borderId="29" xfId="0" applyFont="1" applyBorder="1" applyAlignment="1">
      <alignment vertical="center"/>
    </xf>
    <xf numFmtId="0" fontId="39" fillId="0" borderId="24" xfId="0" applyFont="1" applyBorder="1" applyAlignment="1">
      <alignment horizontal="center" vertical="center"/>
    </xf>
    <xf numFmtId="0" fontId="39" fillId="0" borderId="30" xfId="0" applyFont="1" applyBorder="1" applyAlignment="1">
      <alignment vertical="center"/>
    </xf>
    <xf numFmtId="43" fontId="39" fillId="0" borderId="30" xfId="27" applyFont="1" applyBorder="1" applyAlignment="1">
      <alignment horizontal="center" vertical="center"/>
    </xf>
    <xf numFmtId="43" fontId="39" fillId="0" borderId="31" xfId="27" applyFont="1" applyBorder="1" applyAlignment="1">
      <alignment horizontal="center" vertical="center"/>
    </xf>
    <xf numFmtId="0" fontId="40" fillId="13" borderId="24" xfId="0" applyFont="1" applyFill="1" applyBorder="1" applyAlignment="1">
      <alignment horizontal="center" vertical="center"/>
    </xf>
    <xf numFmtId="0" fontId="40" fillId="13" borderId="30" xfId="0" applyFont="1" applyFill="1" applyBorder="1" applyAlignment="1">
      <alignment vertical="center"/>
    </xf>
    <xf numFmtId="165" fontId="40" fillId="13" borderId="30" xfId="0" applyNumberFormat="1" applyFont="1" applyFill="1" applyBorder="1" applyAlignment="1">
      <alignment horizontal="center" vertical="center"/>
    </xf>
    <xf numFmtId="165" fontId="40" fillId="13" borderId="31" xfId="0" applyNumberFormat="1" applyFont="1" applyFill="1" applyBorder="1" applyAlignment="1">
      <alignment horizontal="center" vertical="center"/>
    </xf>
    <xf numFmtId="43" fontId="39" fillId="0" borderId="30" xfId="27" applyFont="1" applyBorder="1" applyAlignment="1">
      <alignment vertical="center"/>
    </xf>
    <xf numFmtId="165" fontId="40" fillId="13" borderId="30" xfId="0" applyNumberFormat="1" applyFont="1" applyFill="1" applyBorder="1" applyAlignment="1">
      <alignment vertical="center"/>
    </xf>
    <xf numFmtId="165" fontId="40" fillId="13" borderId="31" xfId="0" applyNumberFormat="1" applyFont="1" applyFill="1" applyBorder="1" applyAlignment="1">
      <alignment vertical="center"/>
    </xf>
    <xf numFmtId="43" fontId="39" fillId="0" borderId="31" xfId="27" applyFont="1" applyBorder="1" applyAlignment="1">
      <alignment vertical="center"/>
    </xf>
    <xf numFmtId="165" fontId="39" fillId="0" borderId="30" xfId="0" applyNumberFormat="1" applyFont="1" applyBorder="1" applyAlignment="1">
      <alignment vertical="center"/>
    </xf>
    <xf numFmtId="165" fontId="39" fillId="0" borderId="31" xfId="0" applyNumberFormat="1" applyFont="1" applyBorder="1" applyAlignment="1">
      <alignment vertical="center"/>
    </xf>
    <xf numFmtId="0" fontId="40" fillId="13" borderId="32" xfId="0" applyFont="1" applyFill="1" applyBorder="1" applyAlignment="1">
      <alignment horizontal="center" vertical="center"/>
    </xf>
    <xf numFmtId="0" fontId="40" fillId="13" borderId="33" xfId="0" applyFont="1" applyFill="1" applyBorder="1" applyAlignment="1">
      <alignment vertical="center"/>
    </xf>
    <xf numFmtId="165" fontId="40" fillId="13" borderId="33" xfId="0" applyNumberFormat="1" applyFont="1" applyFill="1" applyBorder="1" applyAlignment="1">
      <alignment vertical="center"/>
    </xf>
    <xf numFmtId="165" fontId="40" fillId="13" borderId="34" xfId="0" applyNumberFormat="1" applyFont="1" applyFill="1" applyBorder="1" applyAlignment="1">
      <alignment vertical="center"/>
    </xf>
    <xf numFmtId="0" fontId="39" fillId="0" borderId="31" xfId="0" applyFont="1" applyBorder="1" applyAlignment="1">
      <alignment vertical="center"/>
    </xf>
    <xf numFmtId="0" fontId="40" fillId="0" borderId="24" xfId="0" applyFont="1" applyBorder="1" applyAlignment="1">
      <alignment horizontal="center" vertical="center"/>
    </xf>
    <xf numFmtId="0" fontId="40" fillId="0" borderId="30" xfId="0" applyFont="1" applyBorder="1" applyAlignment="1">
      <alignment vertical="center"/>
    </xf>
    <xf numFmtId="165" fontId="40" fillId="0" borderId="30" xfId="0" applyNumberFormat="1" applyFont="1" applyBorder="1" applyAlignment="1">
      <alignment vertical="center"/>
    </xf>
    <xf numFmtId="165" fontId="40" fillId="0" borderId="31" xfId="0" applyNumberFormat="1" applyFont="1" applyBorder="1" applyAlignment="1">
      <alignment vertical="center"/>
    </xf>
    <xf numFmtId="165" fontId="40" fillId="8" borderId="33" xfId="0" applyNumberFormat="1" applyFont="1" applyFill="1" applyBorder="1" applyAlignment="1">
      <alignment vertical="center"/>
    </xf>
    <xf numFmtId="165" fontId="40" fillId="8" borderId="34" xfId="0" applyNumberFormat="1" applyFont="1" applyFill="1" applyBorder="1" applyAlignment="1">
      <alignment vertical="center"/>
    </xf>
    <xf numFmtId="0" fontId="39" fillId="0" borderId="30" xfId="0" applyFont="1" applyBorder="1" applyAlignment="1">
      <alignment horizontal="justify" vertical="center" wrapText="1"/>
    </xf>
    <xf numFmtId="0" fontId="41" fillId="10" borderId="35" xfId="0" applyFont="1" applyFill="1" applyBorder="1" applyAlignment="1">
      <alignment horizontal="center" vertical="center"/>
    </xf>
    <xf numFmtId="0" fontId="41" fillId="10" borderId="0" xfId="0" applyFont="1" applyFill="1" applyAlignment="1">
      <alignment horizontal="center" vertical="center"/>
    </xf>
    <xf numFmtId="0" fontId="41" fillId="10" borderId="29" xfId="0" applyFont="1" applyFill="1" applyBorder="1" applyAlignment="1">
      <alignment horizontal="center" vertical="center"/>
    </xf>
    <xf numFmtId="0" fontId="10" fillId="0" borderId="0" xfId="0" applyFont="1" applyAlignment="1" applyProtection="1">
      <alignment horizontal="center" vertical="center"/>
      <protection locked="0"/>
    </xf>
    <xf numFmtId="0" fontId="11" fillId="0" borderId="0" xfId="9" applyFont="1"/>
    <xf numFmtId="0" fontId="10" fillId="10" borderId="35" xfId="0" applyFont="1" applyFill="1" applyBorder="1" applyAlignment="1" applyProtection="1">
      <alignment vertical="center"/>
      <protection locked="0"/>
    </xf>
    <xf numFmtId="0" fontId="10" fillId="10" borderId="29" xfId="0" applyFont="1" applyFill="1" applyBorder="1" applyAlignment="1" applyProtection="1">
      <alignment vertical="center"/>
      <protection locked="0"/>
    </xf>
    <xf numFmtId="0" fontId="10" fillId="0" borderId="0" xfId="0" applyFont="1" applyAlignment="1" applyProtection="1">
      <alignment vertical="center"/>
      <protection locked="0"/>
    </xf>
    <xf numFmtId="2" fontId="13" fillId="0" borderId="0" xfId="15" applyNumberFormat="1" applyFont="1" applyAlignment="1" applyProtection="1">
      <alignment horizontal="left" vertical="center" wrapText="1"/>
      <protection locked="0"/>
    </xf>
    <xf numFmtId="0" fontId="42" fillId="0" borderId="0" xfId="0" applyFont="1"/>
    <xf numFmtId="2" fontId="13" fillId="0" borderId="0" xfId="15" applyNumberFormat="1" applyFont="1" applyAlignment="1" applyProtection="1">
      <alignment horizontal="left" vertical="center"/>
      <protection locked="0"/>
    </xf>
    <xf numFmtId="173" fontId="13" fillId="10" borderId="23" xfId="15" applyNumberFormat="1" applyFont="1" applyFill="1" applyBorder="1" applyAlignment="1" applyProtection="1">
      <alignment horizontal="center" vertical="center"/>
      <protection locked="0"/>
    </xf>
    <xf numFmtId="168" fontId="13" fillId="0" borderId="0" xfId="0" applyNumberFormat="1" applyFont="1" applyAlignment="1" applyProtection="1">
      <alignment horizontal="center" vertical="center"/>
      <protection locked="0"/>
    </xf>
    <xf numFmtId="0" fontId="11" fillId="0" borderId="0" xfId="0" applyFont="1"/>
    <xf numFmtId="0" fontId="11" fillId="0" borderId="0" xfId="9" applyFont="1" applyAlignment="1">
      <alignment vertical="center"/>
    </xf>
    <xf numFmtId="0" fontId="43" fillId="10" borderId="22" xfId="0" applyFont="1" applyFill="1" applyBorder="1"/>
    <xf numFmtId="0" fontId="43" fillId="10" borderId="43" xfId="0" applyFont="1" applyFill="1" applyBorder="1"/>
    <xf numFmtId="0" fontId="43" fillId="10" borderId="44" xfId="0" applyFont="1" applyFill="1" applyBorder="1"/>
    <xf numFmtId="0" fontId="43" fillId="10" borderId="0" xfId="0" applyFont="1" applyFill="1" applyAlignment="1">
      <alignment horizontal="center" vertical="center"/>
    </xf>
    <xf numFmtId="0" fontId="43" fillId="0" borderId="0" xfId="0" applyFont="1" applyAlignment="1">
      <alignment horizontal="center" vertical="center"/>
    </xf>
    <xf numFmtId="0" fontId="43" fillId="0" borderId="0" xfId="0" applyFont="1"/>
    <xf numFmtId="0" fontId="44" fillId="10" borderId="0" xfId="0" applyFont="1" applyFill="1" applyAlignment="1">
      <alignment horizontal="center" vertical="center"/>
    </xf>
    <xf numFmtId="165" fontId="18" fillId="15" borderId="0" xfId="12" applyNumberFormat="1" applyFont="1" applyFill="1" applyAlignment="1">
      <alignment horizontal="center" vertical="center" wrapText="1"/>
    </xf>
    <xf numFmtId="0" fontId="18" fillId="16" borderId="0" xfId="6" applyFont="1" applyFill="1" applyAlignment="1">
      <alignment horizontal="center" vertical="center"/>
    </xf>
    <xf numFmtId="165" fontId="43" fillId="0" borderId="0" xfId="0" applyNumberFormat="1" applyFont="1" applyAlignment="1">
      <alignment vertical="center"/>
    </xf>
    <xf numFmtId="0" fontId="43" fillId="0" borderId="0" xfId="0" applyFont="1" applyAlignment="1">
      <alignment vertical="center"/>
    </xf>
    <xf numFmtId="165" fontId="11" fillId="0" borderId="0" xfId="12" applyNumberFormat="1" applyFont="1" applyAlignment="1">
      <alignment horizontal="center" vertical="center"/>
    </xf>
    <xf numFmtId="0" fontId="11" fillId="0" borderId="24" xfId="12" applyFont="1" applyBorder="1" applyAlignment="1">
      <alignment horizontal="center" vertical="center"/>
    </xf>
    <xf numFmtId="49" fontId="11" fillId="0" borderId="30" xfId="12" applyNumberFormat="1" applyFont="1" applyBorder="1" applyAlignment="1">
      <alignment horizontal="center" vertical="center"/>
    </xf>
    <xf numFmtId="0" fontId="11" fillId="0" borderId="30" xfId="12" applyFont="1" applyBorder="1" applyAlignment="1">
      <alignment horizontal="justify" vertical="center"/>
    </xf>
    <xf numFmtId="165" fontId="11" fillId="0" borderId="30" xfId="12" applyNumberFormat="1" applyFont="1" applyBorder="1" applyAlignment="1">
      <alignment horizontal="center" vertical="center"/>
    </xf>
    <xf numFmtId="166" fontId="11" fillId="0" borderId="30" xfId="12" applyNumberFormat="1" applyFont="1" applyBorder="1" applyAlignment="1">
      <alignment horizontal="center" vertical="center"/>
    </xf>
    <xf numFmtId="165" fontId="43" fillId="0" borderId="30" xfId="24" applyFont="1" applyFill="1" applyBorder="1" applyAlignment="1">
      <alignment horizontal="center" vertical="center"/>
    </xf>
    <xf numFmtId="165" fontId="43" fillId="0" borderId="31" xfId="24" applyFont="1" applyFill="1" applyBorder="1" applyAlignment="1">
      <alignment horizontal="center" vertical="center"/>
    </xf>
    <xf numFmtId="167" fontId="43" fillId="0" borderId="0" xfId="24" applyNumberFormat="1" applyFont="1" applyFill="1" applyBorder="1" applyAlignment="1">
      <alignment horizontal="center" vertical="center"/>
    </xf>
    <xf numFmtId="165" fontId="11" fillId="8" borderId="0" xfId="12" applyNumberFormat="1" applyFont="1" applyFill="1" applyAlignment="1">
      <alignment horizontal="center" vertical="center"/>
    </xf>
    <xf numFmtId="165" fontId="11" fillId="0" borderId="24" xfId="12" applyNumberFormat="1" applyFont="1" applyBorder="1" applyAlignment="1">
      <alignment horizontal="center" vertical="center"/>
    </xf>
    <xf numFmtId="165" fontId="11" fillId="0" borderId="31" xfId="12" applyNumberFormat="1" applyFont="1" applyBorder="1" applyAlignment="1">
      <alignment horizontal="center" vertical="center"/>
    </xf>
    <xf numFmtId="0" fontId="11" fillId="0" borderId="30" xfId="12" quotePrefix="1" applyFont="1" applyBorder="1" applyAlignment="1">
      <alignment horizontal="center" vertical="center"/>
    </xf>
    <xf numFmtId="0" fontId="11" fillId="0" borderId="30" xfId="12" applyFont="1" applyBorder="1" applyAlignment="1">
      <alignment horizontal="justify" vertical="top" wrapText="1"/>
    </xf>
    <xf numFmtId="43" fontId="43" fillId="0" borderId="0" xfId="0" applyNumberFormat="1" applyFont="1" applyAlignment="1">
      <alignment horizontal="center" vertical="center"/>
    </xf>
    <xf numFmtId="165" fontId="18" fillId="0" borderId="0" xfId="12" applyNumberFormat="1" applyFont="1" applyAlignment="1">
      <alignment horizontal="center" vertical="center"/>
    </xf>
    <xf numFmtId="165" fontId="43" fillId="0" borderId="30" xfId="12" applyNumberFormat="1" applyFont="1" applyBorder="1" applyAlignment="1">
      <alignment horizontal="center" vertical="center"/>
    </xf>
    <xf numFmtId="165" fontId="18" fillId="0" borderId="31" xfId="12" applyNumberFormat="1" applyFont="1" applyBorder="1" applyAlignment="1">
      <alignment horizontal="center" vertical="center"/>
    </xf>
    <xf numFmtId="165" fontId="18" fillId="17" borderId="0" xfId="12" applyNumberFormat="1" applyFont="1" applyFill="1" applyAlignment="1">
      <alignment horizontal="center" vertical="center"/>
    </xf>
    <xf numFmtId="165" fontId="11" fillId="0" borderId="39" xfId="10" applyNumberFormat="1" applyFont="1" applyBorder="1" applyAlignment="1">
      <alignment vertical="center"/>
    </xf>
    <xf numFmtId="165" fontId="11" fillId="0" borderId="37" xfId="10" applyNumberFormat="1" applyFont="1" applyBorder="1" applyAlignment="1">
      <alignment vertical="center"/>
    </xf>
    <xf numFmtId="10" fontId="11" fillId="0" borderId="30" xfId="16" applyNumberFormat="1" applyFont="1" applyFill="1" applyBorder="1" applyAlignment="1">
      <alignment vertical="center"/>
    </xf>
    <xf numFmtId="165" fontId="11" fillId="0" borderId="0" xfId="10" applyNumberFormat="1" applyFont="1" applyAlignment="1">
      <alignment horizontal="center" vertical="center"/>
    </xf>
    <xf numFmtId="165" fontId="11" fillId="14" borderId="32" xfId="12" quotePrefix="1" applyNumberFormat="1" applyFont="1" applyFill="1" applyBorder="1" applyAlignment="1">
      <alignment horizontal="center" vertical="center"/>
    </xf>
    <xf numFmtId="165" fontId="11" fillId="14" borderId="33" xfId="12" quotePrefix="1" applyNumberFormat="1" applyFont="1" applyFill="1" applyBorder="1" applyAlignment="1">
      <alignment horizontal="center" vertical="center"/>
    </xf>
    <xf numFmtId="165" fontId="18" fillId="14" borderId="34" xfId="13" applyNumberFormat="1" applyFont="1" applyFill="1" applyBorder="1" applyAlignment="1">
      <alignment horizontal="center" vertical="center"/>
    </xf>
    <xf numFmtId="165" fontId="18" fillId="17" borderId="0" xfId="13" applyNumberFormat="1" applyFont="1" applyFill="1" applyAlignment="1">
      <alignment horizontal="center" vertical="center"/>
    </xf>
    <xf numFmtId="165" fontId="11" fillId="0" borderId="0" xfId="12" quotePrefix="1" applyNumberFormat="1" applyFont="1" applyAlignment="1">
      <alignment horizontal="center" vertical="center"/>
    </xf>
    <xf numFmtId="165" fontId="18" fillId="0" borderId="0" xfId="12" applyNumberFormat="1" applyFont="1" applyAlignment="1">
      <alignment horizontal="left" vertical="center"/>
    </xf>
    <xf numFmtId="165" fontId="18" fillId="0" borderId="0" xfId="13" applyNumberFormat="1" applyFont="1" applyAlignment="1">
      <alignment horizontal="center" vertical="center"/>
    </xf>
    <xf numFmtId="0" fontId="11" fillId="0" borderId="30" xfId="12" applyFont="1" applyBorder="1" applyAlignment="1">
      <alignment horizontal="center" vertical="center"/>
    </xf>
    <xf numFmtId="165" fontId="11" fillId="0" borderId="31" xfId="10" applyNumberFormat="1" applyFont="1" applyBorder="1" applyAlignment="1">
      <alignment horizontal="center" vertical="center"/>
    </xf>
    <xf numFmtId="0" fontId="11" fillId="0" borderId="25" xfId="12" applyFont="1" applyBorder="1" applyAlignment="1">
      <alignment horizontal="center" vertical="center"/>
    </xf>
    <xf numFmtId="49" fontId="11" fillId="0" borderId="45" xfId="12" applyNumberFormat="1" applyFont="1" applyBorder="1" applyAlignment="1">
      <alignment horizontal="center" vertical="center"/>
    </xf>
    <xf numFmtId="0" fontId="11" fillId="0" borderId="45" xfId="12" applyFont="1" applyBorder="1" applyAlignment="1">
      <alignment horizontal="justify" vertical="center"/>
    </xf>
    <xf numFmtId="165" fontId="11" fillId="0" borderId="45" xfId="12" applyNumberFormat="1" applyFont="1" applyBorder="1" applyAlignment="1">
      <alignment horizontal="center" vertical="center"/>
    </xf>
    <xf numFmtId="166" fontId="11" fillId="0" borderId="45" xfId="12" applyNumberFormat="1" applyFont="1" applyBorder="1" applyAlignment="1">
      <alignment horizontal="center" vertical="center"/>
    </xf>
    <xf numFmtId="165" fontId="43" fillId="0" borderId="45" xfId="24" applyFont="1" applyFill="1" applyBorder="1" applyAlignment="1">
      <alignment horizontal="center" vertical="center"/>
    </xf>
    <xf numFmtId="0" fontId="11" fillId="0" borderId="45" xfId="12" quotePrefix="1" applyFont="1" applyBorder="1" applyAlignment="1">
      <alignment horizontal="center" vertical="center"/>
    </xf>
    <xf numFmtId="0" fontId="11" fillId="0" borderId="45" xfId="12" applyFont="1" applyBorder="1" applyAlignment="1">
      <alignment horizontal="justify" vertical="top" wrapText="1"/>
    </xf>
    <xf numFmtId="0" fontId="11" fillId="0" borderId="30" xfId="12" applyFont="1" applyBorder="1" applyAlignment="1">
      <alignment horizontal="justify" vertical="top"/>
    </xf>
    <xf numFmtId="0" fontId="45" fillId="10" borderId="22" xfId="0" applyFont="1" applyFill="1" applyBorder="1"/>
    <xf numFmtId="0" fontId="45" fillId="10" borderId="43" xfId="0" applyFont="1" applyFill="1" applyBorder="1"/>
    <xf numFmtId="0" fontId="45" fillId="10" borderId="44" xfId="0" applyFont="1" applyFill="1" applyBorder="1"/>
    <xf numFmtId="0" fontId="45" fillId="10" borderId="0" xfId="0" applyFont="1" applyFill="1" applyAlignment="1">
      <alignment horizontal="center" vertical="center"/>
    </xf>
    <xf numFmtId="0" fontId="45" fillId="0" borderId="0" xfId="0" applyFont="1" applyAlignment="1">
      <alignment horizontal="center" vertical="center"/>
    </xf>
    <xf numFmtId="0" fontId="45" fillId="0" borderId="0" xfId="0" applyFont="1"/>
    <xf numFmtId="0" fontId="46" fillId="10" borderId="0" xfId="0" applyFont="1" applyFill="1" applyAlignment="1">
      <alignment horizontal="center" vertical="center"/>
    </xf>
    <xf numFmtId="165" fontId="19" fillId="15" borderId="0" xfId="12" applyNumberFormat="1" applyFont="1" applyFill="1" applyAlignment="1">
      <alignment horizontal="center" vertical="center" wrapText="1"/>
    </xf>
    <xf numFmtId="0" fontId="19" fillId="16" borderId="0" xfId="6" applyFont="1" applyFill="1" applyAlignment="1">
      <alignment horizontal="center" vertical="center"/>
    </xf>
    <xf numFmtId="165" fontId="45" fillId="0" borderId="0" xfId="0" applyNumberFormat="1" applyFont="1" applyAlignment="1">
      <alignment vertical="center"/>
    </xf>
    <xf numFmtId="0" fontId="45" fillId="0" borderId="0" xfId="0" applyFont="1" applyAlignment="1">
      <alignment vertical="center"/>
    </xf>
    <xf numFmtId="165" fontId="20" fillId="0" borderId="24" xfId="12" applyNumberFormat="1" applyFont="1" applyBorder="1" applyAlignment="1">
      <alignment horizontal="center" vertical="center"/>
    </xf>
    <xf numFmtId="165" fontId="20" fillId="0" borderId="30" xfId="12" applyNumberFormat="1" applyFont="1" applyBorder="1" applyAlignment="1">
      <alignment horizontal="center" vertical="center"/>
    </xf>
    <xf numFmtId="165" fontId="20" fillId="0" borderId="31" xfId="12" applyNumberFormat="1" applyFont="1" applyBorder="1" applyAlignment="1">
      <alignment horizontal="center" vertical="center"/>
    </xf>
    <xf numFmtId="165" fontId="20" fillId="0" borderId="0" xfId="12" applyNumberFormat="1" applyFont="1" applyAlignment="1">
      <alignment horizontal="center" vertical="center"/>
    </xf>
    <xf numFmtId="0" fontId="20" fillId="0" borderId="24" xfId="12" applyFont="1" applyBorder="1" applyAlignment="1">
      <alignment horizontal="center" vertical="center"/>
    </xf>
    <xf numFmtId="49" fontId="20" fillId="0" borderId="30" xfId="12" applyNumberFormat="1" applyFont="1" applyBorder="1" applyAlignment="1">
      <alignment horizontal="center" vertical="center"/>
    </xf>
    <xf numFmtId="0" fontId="20" fillId="0" borderId="30" xfId="12" applyFont="1" applyBorder="1" applyAlignment="1">
      <alignment horizontal="justify" vertical="center"/>
    </xf>
    <xf numFmtId="166" fontId="20" fillId="0" borderId="30" xfId="12" applyNumberFormat="1" applyFont="1" applyBorder="1" applyAlignment="1">
      <alignment horizontal="center" vertical="center"/>
    </xf>
    <xf numFmtId="165" fontId="45" fillId="0" borderId="30" xfId="24" applyFont="1" applyFill="1" applyBorder="1" applyAlignment="1">
      <alignment horizontal="center" vertical="center"/>
    </xf>
    <xf numFmtId="165" fontId="45" fillId="0" borderId="31" xfId="24" applyFont="1" applyFill="1" applyBorder="1" applyAlignment="1">
      <alignment horizontal="center" vertical="center"/>
    </xf>
    <xf numFmtId="167" fontId="45" fillId="0" borderId="0" xfId="24" applyNumberFormat="1" applyFont="1" applyFill="1" applyBorder="1" applyAlignment="1">
      <alignment horizontal="center" vertical="center"/>
    </xf>
    <xf numFmtId="0" fontId="20" fillId="0" borderId="25" xfId="12" applyFont="1" applyBorder="1" applyAlignment="1">
      <alignment horizontal="center" vertical="center"/>
    </xf>
    <xf numFmtId="0" fontId="20" fillId="0" borderId="45" xfId="12" quotePrefix="1" applyFont="1" applyBorder="1" applyAlignment="1">
      <alignment horizontal="center" vertical="center"/>
    </xf>
    <xf numFmtId="0" fontId="20" fillId="0" borderId="45" xfId="12" applyFont="1" applyBorder="1" applyAlignment="1">
      <alignment horizontal="justify" vertical="center"/>
    </xf>
    <xf numFmtId="165" fontId="20" fillId="0" borderId="45" xfId="12" applyNumberFormat="1" applyFont="1" applyBorder="1" applyAlignment="1">
      <alignment horizontal="center" vertical="center"/>
    </xf>
    <xf numFmtId="166" fontId="20" fillId="0" borderId="45" xfId="12" applyNumberFormat="1" applyFont="1" applyBorder="1" applyAlignment="1">
      <alignment horizontal="center" vertical="center"/>
    </xf>
    <xf numFmtId="165" fontId="45" fillId="0" borderId="45" xfId="24" applyFont="1" applyFill="1" applyBorder="1" applyAlignment="1">
      <alignment horizontal="center" vertical="center"/>
    </xf>
    <xf numFmtId="165" fontId="20" fillId="8" borderId="0" xfId="12" applyNumberFormat="1" applyFont="1" applyFill="1" applyAlignment="1">
      <alignment horizontal="center" vertical="center"/>
    </xf>
    <xf numFmtId="0" fontId="20" fillId="0" borderId="30" xfId="12" quotePrefix="1" applyFont="1" applyBorder="1" applyAlignment="1">
      <alignment horizontal="center" vertical="center"/>
    </xf>
    <xf numFmtId="0" fontId="20" fillId="0" borderId="30" xfId="12" applyFont="1" applyBorder="1" applyAlignment="1">
      <alignment horizontal="justify" vertical="top" wrapText="1"/>
    </xf>
    <xf numFmtId="0" fontId="20" fillId="0" borderId="45" xfId="12" applyFont="1" applyBorder="1" applyAlignment="1">
      <alignment horizontal="justify" vertical="top" wrapText="1"/>
    </xf>
    <xf numFmtId="0" fontId="20" fillId="0" borderId="30" xfId="12" applyFont="1" applyBorder="1" applyAlignment="1">
      <alignment horizontal="center" vertical="center"/>
    </xf>
    <xf numFmtId="165" fontId="45" fillId="0" borderId="30" xfId="24" applyFont="1" applyBorder="1" applyAlignment="1">
      <alignment horizontal="center" vertical="center"/>
    </xf>
    <xf numFmtId="0" fontId="20" fillId="0" borderId="30" xfId="12" applyFont="1" applyBorder="1" applyAlignment="1">
      <alignment horizontal="justify" vertical="center" wrapText="1"/>
    </xf>
    <xf numFmtId="0" fontId="20" fillId="0" borderId="45" xfId="12" applyFont="1" applyBorder="1" applyAlignment="1">
      <alignment horizontal="center" vertical="center"/>
    </xf>
    <xf numFmtId="0" fontId="20" fillId="0" borderId="45" xfId="12" applyFont="1" applyBorder="1" applyAlignment="1">
      <alignment horizontal="justify" vertical="center" wrapText="1"/>
    </xf>
    <xf numFmtId="165" fontId="45" fillId="0" borderId="45" xfId="24" applyFont="1" applyBorder="1" applyAlignment="1">
      <alignment horizontal="center" vertical="center"/>
    </xf>
    <xf numFmtId="165" fontId="19" fillId="0" borderId="0" xfId="12" applyNumberFormat="1" applyFont="1" applyAlignment="1">
      <alignment horizontal="center" vertical="center"/>
    </xf>
    <xf numFmtId="167" fontId="20" fillId="0" borderId="30" xfId="12" applyNumberFormat="1" applyFont="1" applyBorder="1" applyAlignment="1">
      <alignment horizontal="center" vertical="center"/>
    </xf>
    <xf numFmtId="165" fontId="45" fillId="0" borderId="30" xfId="12" applyNumberFormat="1" applyFont="1" applyBorder="1" applyAlignment="1">
      <alignment horizontal="center" vertical="center"/>
    </xf>
    <xf numFmtId="165" fontId="19" fillId="0" borderId="31" xfId="12" applyNumberFormat="1" applyFont="1" applyBorder="1" applyAlignment="1">
      <alignment horizontal="center" vertical="center"/>
    </xf>
    <xf numFmtId="165" fontId="19" fillId="17" borderId="0" xfId="12" applyNumberFormat="1" applyFont="1" applyFill="1" applyAlignment="1">
      <alignment horizontal="center" vertical="center"/>
    </xf>
    <xf numFmtId="165" fontId="20" fillId="0" borderId="39" xfId="10" applyNumberFormat="1" applyFont="1" applyBorder="1" applyAlignment="1">
      <alignment vertical="center"/>
    </xf>
    <xf numFmtId="165" fontId="20" fillId="0" borderId="37" xfId="10" applyNumberFormat="1" applyFont="1" applyBorder="1" applyAlignment="1">
      <alignment vertical="center"/>
    </xf>
    <xf numFmtId="10" fontId="20" fillId="0" borderId="30" xfId="16" applyNumberFormat="1" applyFont="1" applyFill="1" applyBorder="1" applyAlignment="1">
      <alignment vertical="center"/>
    </xf>
    <xf numFmtId="165" fontId="20" fillId="0" borderId="31" xfId="10" applyNumberFormat="1" applyFont="1" applyBorder="1" applyAlignment="1">
      <alignment horizontal="center" vertical="center"/>
    </xf>
    <xf numFmtId="165" fontId="20" fillId="0" borderId="0" xfId="10" applyNumberFormat="1" applyFont="1" applyAlignment="1">
      <alignment horizontal="center" vertical="center"/>
    </xf>
    <xf numFmtId="165" fontId="20" fillId="14" borderId="32" xfId="12" quotePrefix="1" applyNumberFormat="1" applyFont="1" applyFill="1" applyBorder="1" applyAlignment="1">
      <alignment horizontal="center" vertical="center"/>
    </xf>
    <xf numFmtId="165" fontId="20" fillId="14" borderId="33" xfId="12" quotePrefix="1" applyNumberFormat="1" applyFont="1" applyFill="1" applyBorder="1" applyAlignment="1">
      <alignment horizontal="center" vertical="center"/>
    </xf>
    <xf numFmtId="165" fontId="19" fillId="14" borderId="34" xfId="13" applyNumberFormat="1" applyFont="1" applyFill="1" applyBorder="1" applyAlignment="1">
      <alignment horizontal="center" vertical="center"/>
    </xf>
    <xf numFmtId="165" fontId="19" fillId="17" borderId="0" xfId="13" applyNumberFormat="1" applyFont="1" applyFill="1" applyAlignment="1">
      <alignment horizontal="center" vertical="center"/>
    </xf>
    <xf numFmtId="165" fontId="20" fillId="0" borderId="0" xfId="12" quotePrefix="1" applyNumberFormat="1" applyFont="1" applyAlignment="1">
      <alignment horizontal="center" vertical="center"/>
    </xf>
    <xf numFmtId="165" fontId="19" fillId="0" borderId="0" xfId="12" applyNumberFormat="1" applyFont="1" applyAlignment="1">
      <alignment horizontal="left" vertical="center"/>
    </xf>
    <xf numFmtId="165" fontId="19" fillId="0" borderId="0" xfId="13" applyNumberFormat="1" applyFont="1" applyAlignment="1">
      <alignment horizontal="center" vertical="center"/>
    </xf>
    <xf numFmtId="165" fontId="19" fillId="18" borderId="46" xfId="12" applyNumberFormat="1" applyFont="1" applyFill="1" applyBorder="1" applyAlignment="1">
      <alignment horizontal="center" vertical="center" wrapText="1"/>
    </xf>
    <xf numFmtId="0" fontId="45" fillId="10" borderId="35" xfId="0" applyFont="1" applyFill="1" applyBorder="1"/>
    <xf numFmtId="0" fontId="45" fillId="10" borderId="0" xfId="0" applyFont="1" applyFill="1"/>
    <xf numFmtId="0" fontId="45" fillId="10" borderId="29" xfId="0" applyFont="1" applyFill="1" applyBorder="1"/>
    <xf numFmtId="165" fontId="11" fillId="8" borderId="24" xfId="12" applyNumberFormat="1" applyFont="1" applyFill="1" applyBorder="1" applyAlignment="1">
      <alignment horizontal="center" vertical="center"/>
    </xf>
    <xf numFmtId="165" fontId="11" fillId="8" borderId="30" xfId="12" applyNumberFormat="1" applyFont="1" applyFill="1" applyBorder="1" applyAlignment="1">
      <alignment horizontal="center" vertical="center"/>
    </xf>
    <xf numFmtId="0" fontId="11" fillId="8" borderId="30" xfId="12" applyFont="1" applyFill="1" applyBorder="1" applyAlignment="1">
      <alignment horizontal="center" vertical="center"/>
    </xf>
    <xf numFmtId="0" fontId="43" fillId="8" borderId="30" xfId="12" applyFont="1" applyFill="1" applyBorder="1" applyAlignment="1">
      <alignment horizontal="center" vertical="center"/>
    </xf>
    <xf numFmtId="165" fontId="11" fillId="8" borderId="31" xfId="12" applyNumberFormat="1" applyFont="1" applyFill="1" applyBorder="1" applyAlignment="1">
      <alignment horizontal="center" vertical="center"/>
    </xf>
    <xf numFmtId="165" fontId="20" fillId="8" borderId="24" xfId="12" applyNumberFormat="1" applyFont="1" applyFill="1" applyBorder="1" applyAlignment="1">
      <alignment horizontal="center" vertical="center"/>
    </xf>
    <xf numFmtId="165" fontId="20" fillId="8" borderId="30" xfId="12" applyNumberFormat="1" applyFont="1" applyFill="1" applyBorder="1" applyAlignment="1">
      <alignment horizontal="center" vertical="center"/>
    </xf>
    <xf numFmtId="0" fontId="20" fillId="8" borderId="30" xfId="12" applyFont="1" applyFill="1" applyBorder="1" applyAlignment="1">
      <alignment horizontal="center" vertical="center"/>
    </xf>
    <xf numFmtId="0" fontId="45" fillId="8" borderId="30" xfId="12" applyFont="1" applyFill="1" applyBorder="1" applyAlignment="1">
      <alignment horizontal="center" vertical="center"/>
    </xf>
    <xf numFmtId="165" fontId="20" fillId="8" borderId="31" xfId="12" applyNumberFormat="1" applyFont="1" applyFill="1" applyBorder="1" applyAlignment="1">
      <alignment horizontal="center" vertical="center"/>
    </xf>
    <xf numFmtId="165" fontId="19" fillId="0" borderId="30" xfId="12" applyNumberFormat="1" applyFont="1" applyBorder="1" applyAlignment="1">
      <alignment vertical="center"/>
    </xf>
    <xf numFmtId="0" fontId="11" fillId="0" borderId="0" xfId="0" applyFont="1" applyAlignment="1">
      <alignment vertical="center"/>
    </xf>
    <xf numFmtId="17" fontId="47" fillId="19" borderId="47" xfId="0" applyNumberFormat="1" applyFont="1" applyFill="1" applyBorder="1" applyAlignment="1">
      <alignment horizontal="center" vertical="center" wrapText="1"/>
    </xf>
    <xf numFmtId="165" fontId="18" fillId="18" borderId="48" xfId="12" applyNumberFormat="1" applyFont="1" applyFill="1" applyBorder="1" applyAlignment="1">
      <alignment horizontal="center" vertical="center" wrapText="1"/>
    </xf>
    <xf numFmtId="2" fontId="22" fillId="0" borderId="15" xfId="0" applyNumberFormat="1" applyFont="1" applyBorder="1" applyAlignment="1">
      <alignment horizontal="center" vertical="center" wrapText="1"/>
    </xf>
    <xf numFmtId="2" fontId="22" fillId="0" borderId="15" xfId="0" applyNumberFormat="1" applyFont="1" applyBorder="1" applyAlignment="1">
      <alignment horizontal="center" vertical="center"/>
    </xf>
    <xf numFmtId="2" fontId="22" fillId="0" borderId="49" xfId="0" applyNumberFormat="1" applyFont="1" applyBorder="1" applyAlignment="1">
      <alignment horizontal="center" vertical="center"/>
    </xf>
    <xf numFmtId="168" fontId="22" fillId="0" borderId="49" xfId="0" applyNumberFormat="1" applyFont="1" applyBorder="1" applyAlignment="1">
      <alignment horizontal="center" vertical="center"/>
    </xf>
    <xf numFmtId="0" fontId="22" fillId="0" borderId="0" xfId="0" applyFont="1" applyAlignment="1">
      <alignment horizontal="center" vertical="center"/>
    </xf>
    <xf numFmtId="0" fontId="22" fillId="0" borderId="0" xfId="0" applyFont="1" applyAlignment="1">
      <alignment horizontal="center" vertical="center" wrapText="1"/>
    </xf>
    <xf numFmtId="168" fontId="22" fillId="0" borderId="0" xfId="0" applyNumberFormat="1" applyFont="1" applyAlignment="1">
      <alignment horizontal="center" vertical="center"/>
    </xf>
    <xf numFmtId="2" fontId="22" fillId="0" borderId="30" xfId="0" applyNumberFormat="1" applyFont="1" applyBorder="1" applyAlignment="1">
      <alignment horizontal="center" vertical="center" wrapText="1"/>
    </xf>
    <xf numFmtId="0" fontId="22" fillId="0" borderId="0" xfId="0" applyFont="1"/>
    <xf numFmtId="0" fontId="22" fillId="10" borderId="51" xfId="0" applyFont="1" applyFill="1" applyBorder="1" applyAlignment="1">
      <alignment horizontal="center" vertical="center" wrapText="1"/>
    </xf>
    <xf numFmtId="0" fontId="22" fillId="0" borderId="0" xfId="0" applyFont="1" applyAlignment="1">
      <alignment vertical="center"/>
    </xf>
    <xf numFmtId="0" fontId="24" fillId="0" borderId="0" xfId="0" applyFont="1" applyAlignment="1">
      <alignment vertical="center"/>
    </xf>
    <xf numFmtId="0" fontId="17" fillId="20" borderId="0" xfId="0" applyFont="1" applyFill="1" applyAlignment="1">
      <alignment horizontal="center" vertical="center" wrapText="1"/>
    </xf>
    <xf numFmtId="2" fontId="17" fillId="0" borderId="0" xfId="0" applyNumberFormat="1" applyFont="1" applyAlignment="1">
      <alignment vertical="center"/>
    </xf>
    <xf numFmtId="0" fontId="24" fillId="0" borderId="24" xfId="0" applyFont="1" applyBorder="1" applyAlignment="1">
      <alignment horizontal="center" vertical="center"/>
    </xf>
    <xf numFmtId="0" fontId="24" fillId="0" borderId="38" xfId="0" applyFont="1" applyBorder="1" applyAlignment="1">
      <alignment horizontal="center" vertical="center"/>
    </xf>
    <xf numFmtId="0" fontId="24" fillId="0" borderId="30" xfId="0" applyFont="1" applyBorder="1" applyAlignment="1">
      <alignment horizontal="center" vertical="center" wrapText="1"/>
    </xf>
    <xf numFmtId="0" fontId="24" fillId="0" borderId="30" xfId="0" applyFont="1" applyBorder="1" applyAlignment="1">
      <alignment horizontal="justify" vertical="center"/>
    </xf>
    <xf numFmtId="165" fontId="24" fillId="0" borderId="30" xfId="26" applyFont="1" applyFill="1" applyBorder="1" applyAlignment="1">
      <alignment horizontal="center" vertical="center" wrapText="1"/>
    </xf>
    <xf numFmtId="2" fontId="24" fillId="0" borderId="30" xfId="0" applyNumberFormat="1" applyFont="1" applyBorder="1" applyAlignment="1">
      <alignment horizontal="center" vertical="center" wrapText="1"/>
    </xf>
    <xf numFmtId="164" fontId="24" fillId="0" borderId="30" xfId="1" applyFont="1" applyFill="1" applyBorder="1" applyAlignment="1">
      <alignment vertical="center"/>
    </xf>
    <xf numFmtId="164" fontId="24" fillId="0" borderId="30" xfId="1" applyFont="1" applyFill="1" applyBorder="1" applyAlignment="1">
      <alignment horizontal="right" vertical="center"/>
    </xf>
    <xf numFmtId="164" fontId="24" fillId="0" borderId="31" xfId="1" applyFont="1" applyFill="1" applyBorder="1" applyAlignment="1">
      <alignment vertical="center"/>
    </xf>
    <xf numFmtId="49" fontId="24" fillId="0" borderId="30" xfId="0" applyNumberFormat="1" applyFont="1" applyBorder="1" applyAlignment="1">
      <alignment horizontal="center" vertical="center" wrapText="1"/>
    </xf>
    <xf numFmtId="0" fontId="24" fillId="0" borderId="30" xfId="0" applyFont="1" applyBorder="1" applyAlignment="1">
      <alignment horizontal="justify" vertical="center" wrapText="1"/>
    </xf>
    <xf numFmtId="0" fontId="24" fillId="0" borderId="30" xfId="0" applyFont="1" applyBorder="1" applyAlignment="1">
      <alignment horizontal="center" vertical="center"/>
    </xf>
    <xf numFmtId="0" fontId="24" fillId="0" borderId="39" xfId="0" applyFont="1" applyBorder="1" applyAlignment="1">
      <alignment horizontal="justify" vertical="center" wrapText="1"/>
    </xf>
    <xf numFmtId="4" fontId="24" fillId="0" borderId="30" xfId="0" applyNumberFormat="1" applyFont="1" applyBorder="1" applyAlignment="1">
      <alignment vertical="center" wrapText="1"/>
    </xf>
    <xf numFmtId="164" fontId="24" fillId="0" borderId="30" xfId="1" applyFont="1" applyFill="1" applyBorder="1" applyAlignment="1">
      <alignment horizontal="center" vertical="center" wrapText="1"/>
    </xf>
    <xf numFmtId="0" fontId="24" fillId="0" borderId="38" xfId="0" applyFont="1" applyBorder="1" applyAlignment="1">
      <alignment horizontal="center" vertical="center" wrapText="1"/>
    </xf>
    <xf numFmtId="0" fontId="24" fillId="3" borderId="36" xfId="0" applyFont="1" applyFill="1" applyBorder="1" applyAlignment="1">
      <alignment horizontal="center" vertical="center"/>
    </xf>
    <xf numFmtId="49" fontId="24" fillId="0" borderId="30" xfId="26" applyNumberFormat="1" applyFont="1" applyFill="1" applyBorder="1" applyAlignment="1">
      <alignment horizontal="center" vertical="center" wrapText="1"/>
    </xf>
    <xf numFmtId="0" fontId="24" fillId="0" borderId="30" xfId="0" quotePrefix="1" applyFont="1" applyBorder="1" applyAlignment="1">
      <alignment horizontal="justify" vertical="center" wrapText="1"/>
    </xf>
    <xf numFmtId="0" fontId="17" fillId="3" borderId="24" xfId="0" applyFont="1" applyFill="1" applyBorder="1" applyAlignment="1">
      <alignment horizontal="center" vertical="center" wrapText="1"/>
    </xf>
    <xf numFmtId="0" fontId="17" fillId="10" borderId="30" xfId="0" applyFont="1" applyFill="1" applyBorder="1" applyAlignment="1">
      <alignment horizontal="center" vertical="center" wrapText="1"/>
    </xf>
    <xf numFmtId="0" fontId="17" fillId="10" borderId="30" xfId="0" applyFont="1" applyFill="1" applyBorder="1" applyAlignment="1">
      <alignment horizontal="justify" vertical="center" wrapText="1"/>
    </xf>
    <xf numFmtId="164" fontId="24" fillId="0" borderId="30" xfId="1" applyFont="1" applyFill="1" applyBorder="1" applyAlignment="1">
      <alignment horizontal="right" vertical="center" wrapText="1"/>
    </xf>
    <xf numFmtId="0" fontId="24" fillId="3" borderId="24" xfId="0" applyFont="1" applyFill="1" applyBorder="1" applyAlignment="1">
      <alignment horizontal="center" vertical="center" wrapText="1"/>
    </xf>
    <xf numFmtId="4" fontId="24" fillId="0" borderId="30" xfId="1" applyNumberFormat="1" applyFont="1" applyFill="1" applyBorder="1" applyAlignment="1">
      <alignment horizontal="right" vertical="center" wrapText="1"/>
    </xf>
    <xf numFmtId="0" fontId="17" fillId="0" borderId="30" xfId="0" applyFont="1" applyBorder="1" applyAlignment="1">
      <alignment horizontal="center" vertical="center"/>
    </xf>
    <xf numFmtId="49" fontId="17" fillId="0" borderId="30" xfId="0" applyNumberFormat="1" applyFont="1" applyBorder="1" applyAlignment="1">
      <alignment horizontal="center" vertical="center" wrapText="1"/>
    </xf>
    <xf numFmtId="0" fontId="17" fillId="0" borderId="30" xfId="0" applyFont="1" applyBorder="1" applyAlignment="1">
      <alignment horizontal="justify" vertical="center" wrapText="1"/>
    </xf>
    <xf numFmtId="164" fontId="17" fillId="8" borderId="31" xfId="1" applyFont="1" applyFill="1" applyBorder="1" applyAlignment="1">
      <alignment horizontal="right" vertical="center"/>
    </xf>
    <xf numFmtId="43" fontId="24" fillId="0" borderId="0" xfId="0" applyNumberFormat="1" applyFont="1" applyAlignment="1">
      <alignment vertical="center"/>
    </xf>
    <xf numFmtId="0" fontId="17" fillId="8" borderId="36" xfId="0" applyFont="1" applyFill="1" applyBorder="1" applyAlignment="1">
      <alignment horizontal="center" vertical="center" wrapText="1"/>
    </xf>
    <xf numFmtId="0" fontId="24" fillId="10" borderId="0" xfId="0" applyFont="1" applyFill="1" applyAlignment="1">
      <alignment vertical="center"/>
    </xf>
    <xf numFmtId="0" fontId="24" fillId="10" borderId="36" xfId="0" applyFont="1" applyFill="1" applyBorder="1" applyAlignment="1">
      <alignment horizontal="center" vertical="center" wrapText="1"/>
    </xf>
    <xf numFmtId="0" fontId="24" fillId="10" borderId="30" xfId="0" applyFont="1" applyFill="1" applyBorder="1" applyAlignment="1">
      <alignment horizontal="center" vertical="center"/>
    </xf>
    <xf numFmtId="0" fontId="24" fillId="10" borderId="39" xfId="0" applyFont="1" applyFill="1" applyBorder="1" applyAlignment="1">
      <alignment horizontal="justify" vertical="center" wrapText="1"/>
    </xf>
    <xf numFmtId="4" fontId="24" fillId="10" borderId="30" xfId="0" applyNumberFormat="1" applyFont="1" applyFill="1" applyBorder="1" applyAlignment="1">
      <alignment vertical="center" wrapText="1"/>
    </xf>
    <xf numFmtId="165" fontId="24" fillId="10" borderId="30" xfId="26" applyFont="1" applyFill="1" applyBorder="1" applyAlignment="1">
      <alignment horizontal="center" vertical="center" wrapText="1"/>
    </xf>
    <xf numFmtId="164" fontId="24" fillId="10" borderId="30" xfId="1" applyFont="1" applyFill="1" applyBorder="1" applyAlignment="1">
      <alignment vertical="center" wrapText="1"/>
    </xf>
    <xf numFmtId="164" fontId="24" fillId="0" borderId="30" xfId="1" applyFont="1" applyFill="1" applyBorder="1" applyAlignment="1">
      <alignment vertical="center" wrapText="1"/>
    </xf>
    <xf numFmtId="44" fontId="24" fillId="0" borderId="30" xfId="1" applyNumberFormat="1" applyFont="1" applyFill="1" applyBorder="1" applyAlignment="1">
      <alignment vertical="center" wrapText="1"/>
    </xf>
    <xf numFmtId="44" fontId="24" fillId="0" borderId="30" xfId="1" applyNumberFormat="1" applyFont="1" applyFill="1" applyBorder="1" applyAlignment="1">
      <alignment horizontal="right" vertical="center" wrapText="1"/>
    </xf>
    <xf numFmtId="0" fontId="17" fillId="8" borderId="24" xfId="0" applyFont="1" applyFill="1" applyBorder="1" applyAlignment="1">
      <alignment horizontal="center" vertical="center" wrapText="1"/>
    </xf>
    <xf numFmtId="0" fontId="17" fillId="8" borderId="38" xfId="0" applyFont="1" applyFill="1" applyBorder="1" applyAlignment="1">
      <alignment horizontal="center" vertical="center" wrapText="1"/>
    </xf>
    <xf numFmtId="0" fontId="17" fillId="8" borderId="30" xfId="0" applyFont="1" applyFill="1" applyBorder="1" applyAlignment="1">
      <alignment horizontal="center" vertical="center" wrapText="1"/>
    </xf>
    <xf numFmtId="0" fontId="24" fillId="0" borderId="24" xfId="0" applyFont="1" applyBorder="1" applyAlignment="1">
      <alignment horizontal="center" vertical="center" wrapText="1"/>
    </xf>
    <xf numFmtId="164" fontId="24" fillId="0" borderId="0" xfId="1" applyFont="1" applyAlignment="1">
      <alignment vertical="center"/>
    </xf>
    <xf numFmtId="17" fontId="48" fillId="19" borderId="47" xfId="0" applyNumberFormat="1" applyFont="1" applyFill="1" applyBorder="1" applyAlignment="1">
      <alignment horizontal="center" vertical="center" wrapText="1"/>
    </xf>
    <xf numFmtId="165" fontId="19" fillId="18" borderId="54" xfId="12" applyNumberFormat="1" applyFont="1" applyFill="1" applyBorder="1" applyAlignment="1">
      <alignment horizontal="center" vertical="center" wrapText="1"/>
    </xf>
    <xf numFmtId="165" fontId="19" fillId="18" borderId="53" xfId="12" applyNumberFormat="1" applyFont="1" applyFill="1" applyBorder="1" applyAlignment="1">
      <alignment horizontal="center" vertical="center" wrapText="1"/>
    </xf>
    <xf numFmtId="165" fontId="18" fillId="18" borderId="29" xfId="12" applyNumberFormat="1" applyFont="1" applyFill="1" applyBorder="1" applyAlignment="1">
      <alignment horizontal="center" vertical="center" wrapText="1"/>
    </xf>
    <xf numFmtId="165" fontId="18" fillId="18" borderId="52" xfId="12" applyNumberFormat="1" applyFont="1" applyFill="1" applyBorder="1" applyAlignment="1">
      <alignment horizontal="center" vertical="center" wrapText="1"/>
    </xf>
    <xf numFmtId="0" fontId="18" fillId="0" borderId="30" xfId="0" applyFont="1" applyBorder="1" applyAlignment="1">
      <alignment horizontal="center" vertical="center"/>
    </xf>
    <xf numFmtId="0" fontId="18" fillId="0" borderId="24" xfId="0" applyFont="1" applyBorder="1" applyAlignment="1">
      <alignment horizontal="center"/>
    </xf>
    <xf numFmtId="0" fontId="18" fillId="0" borderId="31" xfId="0" applyFont="1" applyBorder="1" applyAlignment="1">
      <alignment horizontal="center"/>
    </xf>
    <xf numFmtId="0" fontId="18" fillId="0" borderId="38" xfId="0" applyFont="1" applyBorder="1" applyAlignment="1">
      <alignment horizontal="center"/>
    </xf>
    <xf numFmtId="172" fontId="11" fillId="0" borderId="31" xfId="25" applyNumberFormat="1" applyFont="1" applyFill="1" applyBorder="1" applyAlignment="1" applyProtection="1">
      <alignment horizontal="right" vertical="center"/>
    </xf>
    <xf numFmtId="10" fontId="43" fillId="0" borderId="0" xfId="0" applyNumberFormat="1" applyFont="1"/>
    <xf numFmtId="172" fontId="11" fillId="22" borderId="31" xfId="25" applyNumberFormat="1" applyFont="1" applyFill="1" applyBorder="1" applyAlignment="1" applyProtection="1">
      <alignment horizontal="right" vertical="center"/>
    </xf>
    <xf numFmtId="10" fontId="11" fillId="22" borderId="38" xfId="17" applyNumberFormat="1" applyFont="1" applyFill="1" applyBorder="1" applyAlignment="1" applyProtection="1">
      <alignment horizontal="right" vertical="center"/>
    </xf>
    <xf numFmtId="0" fontId="18" fillId="0" borderId="33" xfId="0" applyFont="1" applyBorder="1" applyAlignment="1">
      <alignment horizontal="center" vertical="center"/>
    </xf>
    <xf numFmtId="171" fontId="18" fillId="0" borderId="34" xfId="25" applyFont="1" applyFill="1" applyBorder="1" applyAlignment="1" applyProtection="1">
      <alignment horizontal="center" vertical="center"/>
    </xf>
    <xf numFmtId="10" fontId="18" fillId="0" borderId="32" xfId="18" applyNumberFormat="1" applyFont="1" applyFill="1" applyBorder="1" applyAlignment="1" applyProtection="1">
      <alignment horizontal="center" vertical="center"/>
    </xf>
    <xf numFmtId="10" fontId="18" fillId="0" borderId="60" xfId="17" applyNumberFormat="1" applyFont="1" applyFill="1" applyBorder="1" applyAlignment="1" applyProtection="1">
      <alignment horizontal="center" vertical="center"/>
    </xf>
    <xf numFmtId="0" fontId="24" fillId="10" borderId="35" xfId="0" applyFont="1" applyFill="1" applyBorder="1" applyAlignment="1">
      <alignment horizontal="center" vertical="center" wrapText="1"/>
    </xf>
    <xf numFmtId="0" fontId="24" fillId="10" borderId="0" xfId="0" applyFont="1" applyFill="1" applyAlignment="1">
      <alignment horizontal="center" vertical="center" wrapText="1"/>
    </xf>
    <xf numFmtId="0" fontId="24" fillId="10" borderId="29" xfId="0" applyFont="1" applyFill="1" applyBorder="1" applyAlignment="1">
      <alignment horizontal="center" vertical="center" wrapText="1"/>
    </xf>
    <xf numFmtId="0" fontId="43" fillId="10" borderId="35" xfId="0" applyFont="1" applyFill="1" applyBorder="1" applyAlignment="1">
      <alignment horizontal="center" vertical="center"/>
    </xf>
    <xf numFmtId="0" fontId="43" fillId="10" borderId="29" xfId="0" applyFont="1" applyFill="1" applyBorder="1" applyAlignment="1">
      <alignment horizontal="center" vertical="center"/>
    </xf>
    <xf numFmtId="0" fontId="40" fillId="8" borderId="45" xfId="0" applyFont="1" applyFill="1" applyBorder="1" applyAlignment="1">
      <alignment horizontal="center" vertical="center"/>
    </xf>
    <xf numFmtId="0" fontId="40" fillId="8" borderId="15" xfId="0" applyFont="1" applyFill="1" applyBorder="1" applyAlignment="1">
      <alignment horizontal="center" vertical="center"/>
    </xf>
    <xf numFmtId="165" fontId="18" fillId="0" borderId="0" xfId="12" applyNumberFormat="1" applyFont="1" applyAlignment="1">
      <alignment vertical="center" wrapText="1"/>
    </xf>
    <xf numFmtId="0" fontId="49" fillId="0" borderId="0" xfId="0" applyFont="1"/>
    <xf numFmtId="0" fontId="49" fillId="0" borderId="0" xfId="0" applyFont="1" applyAlignment="1">
      <alignment horizontal="right"/>
    </xf>
    <xf numFmtId="0" fontId="24" fillId="0" borderId="0" xfId="0" applyFont="1" applyAlignment="1">
      <alignment horizontal="center" vertical="center"/>
    </xf>
    <xf numFmtId="165" fontId="18" fillId="0" borderId="31" xfId="12" applyNumberFormat="1" applyFont="1" applyBorder="1" applyAlignment="1">
      <alignment vertical="center"/>
    </xf>
    <xf numFmtId="0" fontId="44" fillId="0" borderId="35" xfId="0" applyFont="1" applyBorder="1" applyAlignment="1">
      <alignment horizontal="center" vertical="center"/>
    </xf>
    <xf numFmtId="0" fontId="40" fillId="0" borderId="35" xfId="0" applyFont="1" applyBorder="1" applyAlignment="1">
      <alignment horizontal="center" vertical="center"/>
    </xf>
    <xf numFmtId="0" fontId="40" fillId="8" borderId="61" xfId="0" applyFont="1" applyFill="1" applyBorder="1" applyAlignment="1">
      <alignment horizontal="center" vertical="center"/>
    </xf>
    <xf numFmtId="0" fontId="40" fillId="8" borderId="50" xfId="0" applyFont="1" applyFill="1" applyBorder="1" applyAlignment="1">
      <alignment horizontal="center" vertical="center"/>
    </xf>
    <xf numFmtId="0" fontId="10" fillId="10" borderId="0" xfId="0" applyFont="1" applyFill="1" applyAlignment="1" applyProtection="1">
      <alignment vertical="center"/>
      <protection locked="0"/>
    </xf>
    <xf numFmtId="0" fontId="12" fillId="0" borderId="35" xfId="9" applyFont="1" applyBorder="1" applyAlignment="1">
      <alignment horizontal="center" vertical="center"/>
    </xf>
    <xf numFmtId="0" fontId="15" fillId="0" borderId="36" xfId="0" applyFont="1" applyBorder="1" applyAlignment="1">
      <alignment horizontal="center" vertical="center"/>
    </xf>
    <xf numFmtId="2" fontId="15" fillId="0" borderId="31" xfId="0" applyNumberFormat="1" applyFont="1" applyBorder="1" applyAlignment="1">
      <alignment horizontal="center" vertical="center"/>
    </xf>
    <xf numFmtId="2" fontId="15" fillId="8" borderId="31" xfId="0" applyNumberFormat="1" applyFont="1" applyFill="1" applyBorder="1" applyAlignment="1">
      <alignment horizontal="center" vertical="center"/>
    </xf>
    <xf numFmtId="0" fontId="15" fillId="0" borderId="24" xfId="0" applyFont="1" applyBorder="1" applyAlignment="1">
      <alignment horizontal="center" vertical="center"/>
    </xf>
    <xf numFmtId="0" fontId="15" fillId="0" borderId="31" xfId="0" applyFont="1" applyBorder="1" applyAlignment="1">
      <alignment horizontal="center" vertical="center" wrapText="1"/>
    </xf>
    <xf numFmtId="168" fontId="10" fillId="18" borderId="63" xfId="12" applyNumberFormat="1" applyFont="1" applyFill="1" applyBorder="1" applyAlignment="1">
      <alignment vertical="center" wrapText="1"/>
    </xf>
    <xf numFmtId="0" fontId="24" fillId="0" borderId="22" xfId="0" applyFont="1" applyBorder="1" applyAlignment="1">
      <alignment vertical="center"/>
    </xf>
    <xf numFmtId="0" fontId="24" fillId="0" borderId="43" xfId="0" applyFont="1" applyBorder="1" applyAlignment="1">
      <alignment vertical="center"/>
    </xf>
    <xf numFmtId="0" fontId="24" fillId="0" borderId="35" xfId="0" applyFont="1" applyBorder="1" applyAlignment="1">
      <alignment vertical="center"/>
    </xf>
    <xf numFmtId="0" fontId="24" fillId="10" borderId="35" xfId="0" applyFont="1" applyFill="1" applyBorder="1" applyAlignment="1">
      <alignment vertical="center"/>
    </xf>
    <xf numFmtId="0" fontId="24" fillId="0" borderId="41" xfId="0" applyFont="1" applyBorder="1" applyAlignment="1">
      <alignment vertical="center"/>
    </xf>
    <xf numFmtId="0" fontId="24" fillId="0" borderId="42" xfId="0" applyFont="1" applyBorder="1" applyAlignment="1">
      <alignment vertical="center"/>
    </xf>
    <xf numFmtId="164" fontId="17" fillId="8" borderId="34" xfId="1" applyFont="1" applyFill="1" applyBorder="1" applyAlignment="1">
      <alignment horizontal="right" vertical="center"/>
    </xf>
    <xf numFmtId="0" fontId="49" fillId="0" borderId="0" xfId="0" applyFont="1" applyAlignment="1">
      <alignment horizontal="center"/>
    </xf>
    <xf numFmtId="0" fontId="17" fillId="0" borderId="39" xfId="0" applyFont="1" applyBorder="1" applyAlignment="1">
      <alignment horizontal="justify" vertical="center" wrapText="1"/>
    </xf>
    <xf numFmtId="0" fontId="17" fillId="10" borderId="39" xfId="0" applyFont="1" applyFill="1" applyBorder="1" applyAlignment="1">
      <alignment horizontal="justify" vertical="center" wrapText="1"/>
    </xf>
    <xf numFmtId="0" fontId="17" fillId="10" borderId="36" xfId="0" applyFont="1" applyFill="1" applyBorder="1" applyAlignment="1">
      <alignment horizontal="center" vertical="center" wrapText="1"/>
    </xf>
    <xf numFmtId="168" fontId="22" fillId="0" borderId="0" xfId="0" applyNumberFormat="1" applyFont="1" applyAlignment="1">
      <alignment vertical="center"/>
    </xf>
    <xf numFmtId="0" fontId="23" fillId="21" borderId="30" xfId="0" applyFont="1" applyFill="1" applyBorder="1" applyAlignment="1">
      <alignment horizontal="center" vertical="center" wrapText="1"/>
    </xf>
    <xf numFmtId="0" fontId="17" fillId="8" borderId="24" xfId="0" applyFont="1" applyFill="1" applyBorder="1" applyAlignment="1">
      <alignment horizontal="center" vertical="center"/>
    </xf>
    <xf numFmtId="10" fontId="25" fillId="8" borderId="30" xfId="16" applyNumberFormat="1" applyFont="1" applyFill="1" applyBorder="1" applyAlignment="1">
      <alignment horizontal="center" vertical="center" wrapText="1"/>
    </xf>
    <xf numFmtId="0" fontId="25" fillId="8" borderId="30" xfId="0" applyFont="1" applyFill="1" applyBorder="1" applyAlignment="1">
      <alignment horizontal="center" vertical="center" wrapText="1"/>
    </xf>
    <xf numFmtId="0" fontId="17" fillId="8" borderId="39" xfId="0" applyFont="1" applyFill="1" applyBorder="1" applyAlignment="1">
      <alignment vertical="center" wrapText="1"/>
    </xf>
    <xf numFmtId="0" fontId="17" fillId="8" borderId="39" xfId="0" applyFont="1" applyFill="1" applyBorder="1" applyAlignment="1">
      <alignment vertical="center"/>
    </xf>
    <xf numFmtId="0" fontId="17" fillId="8" borderId="30" xfId="0" applyFont="1" applyFill="1" applyBorder="1" applyAlignment="1">
      <alignment vertical="center"/>
    </xf>
    <xf numFmtId="0" fontId="17" fillId="8" borderId="30" xfId="0" applyFont="1" applyFill="1" applyBorder="1" applyAlignment="1">
      <alignment horizontal="center" vertical="center"/>
    </xf>
    <xf numFmtId="43" fontId="43" fillId="0" borderId="0" xfId="0" applyNumberFormat="1" applyFont="1"/>
    <xf numFmtId="164" fontId="24" fillId="10" borderId="30" xfId="1" applyFont="1" applyFill="1" applyBorder="1" applyAlignment="1">
      <alignment horizontal="center" vertical="center" wrapText="1"/>
    </xf>
    <xf numFmtId="0" fontId="24" fillId="10" borderId="30" xfId="0" applyFont="1" applyFill="1" applyBorder="1" applyAlignment="1">
      <alignment horizontal="center" vertical="center" wrapText="1"/>
    </xf>
    <xf numFmtId="0" fontId="33" fillId="6" borderId="67" xfId="0" applyFont="1" applyFill="1" applyBorder="1" applyAlignment="1">
      <alignment horizontal="center" vertical="center" wrapText="1"/>
    </xf>
    <xf numFmtId="0" fontId="29" fillId="0" borderId="31" xfId="0" applyFont="1" applyBorder="1" applyAlignment="1">
      <alignment horizontal="center" vertical="center" wrapText="1"/>
    </xf>
    <xf numFmtId="0" fontId="22" fillId="0" borderId="15" xfId="0" applyFont="1" applyBorder="1" applyAlignment="1">
      <alignment horizontal="left" vertical="center" wrapText="1"/>
    </xf>
    <xf numFmtId="0" fontId="22" fillId="10" borderId="30" xfId="0" applyFont="1" applyFill="1" applyBorder="1" applyAlignment="1">
      <alignment horizontal="left" vertical="center" wrapText="1"/>
    </xf>
    <xf numFmtId="0" fontId="3" fillId="0" borderId="0" xfId="5"/>
    <xf numFmtId="49" fontId="51" fillId="3" borderId="102" xfId="5" applyNumberFormat="1" applyFont="1" applyFill="1" applyBorder="1" applyAlignment="1">
      <alignment horizontal="center"/>
    </xf>
    <xf numFmtId="49" fontId="51" fillId="3" borderId="0" xfId="5" applyNumberFormat="1" applyFont="1" applyFill="1" applyAlignment="1">
      <alignment horizontal="center"/>
    </xf>
    <xf numFmtId="0" fontId="3" fillId="3" borderId="59" xfId="5" applyFill="1" applyBorder="1" applyAlignment="1">
      <alignment horizontal="center" vertical="center"/>
    </xf>
    <xf numFmtId="0" fontId="3" fillId="3" borderId="67" xfId="5" applyFill="1" applyBorder="1" applyAlignment="1">
      <alignment vertical="center"/>
    </xf>
    <xf numFmtId="49" fontId="51" fillId="0" borderId="102" xfId="5" applyNumberFormat="1" applyFont="1" applyBorder="1" applyAlignment="1">
      <alignment horizontal="center" vertical="center"/>
    </xf>
    <xf numFmtId="0" fontId="0" fillId="0" borderId="59" xfId="5" applyFont="1" applyBorder="1" applyAlignment="1">
      <alignment horizontal="center" vertical="center"/>
    </xf>
    <xf numFmtId="2" fontId="3" fillId="0" borderId="67" xfId="5" applyNumberFormat="1" applyBorder="1" applyAlignment="1">
      <alignment vertical="center"/>
    </xf>
    <xf numFmtId="0" fontId="3" fillId="0" borderId="59" xfId="5" quotePrefix="1" applyBorder="1" applyAlignment="1">
      <alignment horizontal="center"/>
    </xf>
    <xf numFmtId="175" fontId="3" fillId="0" borderId="67" xfId="5" applyNumberFormat="1" applyBorder="1"/>
    <xf numFmtId="0" fontId="3" fillId="0" borderId="59" xfId="5" applyBorder="1" applyAlignment="1">
      <alignment horizontal="center"/>
    </xf>
    <xf numFmtId="175" fontId="3" fillId="0" borderId="67" xfId="5" applyNumberFormat="1" applyBorder="1" applyAlignment="1">
      <alignment horizontal="center"/>
    </xf>
    <xf numFmtId="0" fontId="51" fillId="0" borderId="59" xfId="5" applyFont="1" applyBorder="1" applyAlignment="1">
      <alignment horizontal="center"/>
    </xf>
    <xf numFmtId="4" fontId="3" fillId="0" borderId="67" xfId="5" applyNumberFormat="1" applyBorder="1" applyAlignment="1">
      <alignment vertical="center"/>
    </xf>
    <xf numFmtId="175" fontId="51" fillId="0" borderId="67" xfId="5" applyNumberFormat="1" applyFont="1" applyBorder="1"/>
    <xf numFmtId="49" fontId="51" fillId="0" borderId="0" xfId="5" applyNumberFormat="1" applyFont="1" applyAlignment="1">
      <alignment horizontal="center" vertical="center"/>
    </xf>
    <xf numFmtId="0" fontId="3" fillId="0" borderId="59" xfId="5" applyBorder="1" applyAlignment="1">
      <alignment horizontal="center" vertical="center"/>
    </xf>
    <xf numFmtId="0" fontId="51" fillId="0" borderId="102" xfId="5" applyFont="1" applyBorder="1" applyAlignment="1">
      <alignment horizontal="center" vertical="center"/>
    </xf>
    <xf numFmtId="0" fontId="51" fillId="0" borderId="0" xfId="5" applyFont="1" applyAlignment="1">
      <alignment horizontal="center" vertical="center"/>
    </xf>
    <xf numFmtId="0" fontId="3" fillId="0" borderId="0" xfId="5" applyAlignment="1">
      <alignment horizontal="center" vertical="top"/>
    </xf>
    <xf numFmtId="0" fontId="3" fillId="0" borderId="102" xfId="5" applyBorder="1" applyAlignment="1">
      <alignment horizontal="center" vertical="top"/>
    </xf>
    <xf numFmtId="0" fontId="51" fillId="3" borderId="0" xfId="5" applyFont="1" applyFill="1" applyAlignment="1">
      <alignment horizontal="center"/>
    </xf>
    <xf numFmtId="0" fontId="51" fillId="0" borderId="0" xfId="5" applyFont="1" applyAlignment="1">
      <alignment horizontal="left" wrapText="1"/>
    </xf>
    <xf numFmtId="0" fontId="51" fillId="3" borderId="0" xfId="5" applyFont="1" applyFill="1"/>
    <xf numFmtId="176" fontId="51" fillId="0" borderId="67" xfId="5" applyNumberFormat="1" applyFont="1" applyBorder="1"/>
    <xf numFmtId="175" fontId="51" fillId="0" borderId="29" xfId="5" applyNumberFormat="1" applyFont="1" applyBorder="1"/>
    <xf numFmtId="175" fontId="3" fillId="0" borderId="29" xfId="5" applyNumberFormat="1" applyBorder="1"/>
    <xf numFmtId="2" fontId="3" fillId="0" borderId="0" xfId="5" applyNumberFormat="1"/>
    <xf numFmtId="0" fontId="51" fillId="3" borderId="59" xfId="5" applyFont="1" applyFill="1" applyBorder="1" applyAlignment="1">
      <alignment horizontal="center"/>
    </xf>
    <xf numFmtId="175" fontId="51" fillId="3" borderId="67" xfId="5" applyNumberFormat="1" applyFont="1" applyFill="1" applyBorder="1"/>
    <xf numFmtId="0" fontId="3" fillId="0" borderId="42" xfId="5" applyBorder="1" applyAlignment="1">
      <alignment horizontal="center" vertical="top"/>
    </xf>
    <xf numFmtId="0" fontId="51" fillId="0" borderId="103" xfId="5" applyFont="1" applyBorder="1" applyAlignment="1">
      <alignment horizontal="center"/>
    </xf>
    <xf numFmtId="0" fontId="51" fillId="3" borderId="0" xfId="5" applyFont="1" applyFill="1" applyAlignment="1">
      <alignment horizontal="center" vertical="center"/>
    </xf>
    <xf numFmtId="0" fontId="51" fillId="3" borderId="0" xfId="5" applyFont="1" applyFill="1" applyAlignment="1">
      <alignment horizontal="left" wrapText="1"/>
    </xf>
    <xf numFmtId="0" fontId="52" fillId="0" borderId="22" xfId="4" applyFont="1" applyBorder="1" applyAlignment="1">
      <alignment horizontal="center" vertical="center"/>
    </xf>
    <xf numFmtId="0" fontId="34" fillId="0" borderId="0" xfId="4"/>
    <xf numFmtId="0" fontId="52" fillId="0" borderId="35" xfId="4" applyFont="1" applyBorder="1" applyAlignment="1">
      <alignment horizontal="center" vertical="center"/>
    </xf>
    <xf numFmtId="0" fontId="53" fillId="0" borderId="49" xfId="4" applyFont="1" applyBorder="1" applyAlignment="1">
      <alignment vertical="center"/>
    </xf>
    <xf numFmtId="0" fontId="55" fillId="0" borderId="65" xfId="4" applyFont="1" applyBorder="1" applyAlignment="1">
      <alignment vertical="center"/>
    </xf>
    <xf numFmtId="0" fontId="55" fillId="0" borderId="64" xfId="4" applyFont="1" applyBorder="1" applyAlignment="1">
      <alignment vertical="center"/>
    </xf>
    <xf numFmtId="4" fontId="56" fillId="0" borderId="35" xfId="4" applyNumberFormat="1" applyFont="1" applyBorder="1" applyAlignment="1">
      <alignment horizontal="right" vertical="center" shrinkToFit="1"/>
    </xf>
    <xf numFmtId="4" fontId="56" fillId="0" borderId="30" xfId="4" applyNumberFormat="1" applyFont="1" applyBorder="1" applyAlignment="1">
      <alignment horizontal="center" vertical="center" wrapText="1" shrinkToFit="1"/>
    </xf>
    <xf numFmtId="4" fontId="56" fillId="0" borderId="30" xfId="4" applyNumberFormat="1" applyFont="1" applyBorder="1" applyAlignment="1">
      <alignment vertical="center" shrinkToFit="1"/>
    </xf>
    <xf numFmtId="4" fontId="56" fillId="0" borderId="30" xfId="4" applyNumberFormat="1" applyFont="1" applyBorder="1" applyAlignment="1">
      <alignment horizontal="center" vertical="center" shrinkToFit="1"/>
    </xf>
    <xf numFmtId="4" fontId="56" fillId="0" borderId="30" xfId="4" applyNumberFormat="1" applyFont="1" applyBorder="1" applyAlignment="1">
      <alignment horizontal="right" vertical="center" shrinkToFit="1"/>
    </xf>
    <xf numFmtId="0" fontId="53" fillId="0" borderId="38" xfId="4" applyFont="1" applyBorder="1" applyAlignment="1">
      <alignment horizontal="center" vertical="center" wrapText="1"/>
    </xf>
    <xf numFmtId="4" fontId="34" fillId="0" borderId="0" xfId="4" applyNumberFormat="1"/>
    <xf numFmtId="4" fontId="6" fillId="23" borderId="105" xfId="4" applyNumberFormat="1" applyFont="1" applyFill="1" applyBorder="1" applyAlignment="1">
      <alignment horizontal="right" vertical="center" shrinkToFit="1"/>
    </xf>
    <xf numFmtId="4" fontId="6" fillId="23" borderId="105" xfId="4" applyNumberFormat="1" applyFont="1" applyFill="1" applyBorder="1" applyAlignment="1">
      <alignment horizontal="left" vertical="center" shrinkToFit="1"/>
    </xf>
    <xf numFmtId="0" fontId="34" fillId="0" borderId="106" xfId="4" applyBorder="1"/>
    <xf numFmtId="4" fontId="6" fillId="0" borderId="35" xfId="4" applyNumberFormat="1" applyFont="1" applyBorder="1" applyAlignment="1">
      <alignment horizontal="right" vertical="center" shrinkToFit="1"/>
    </xf>
    <xf numFmtId="0" fontId="6" fillId="0" borderId="107" xfId="4" applyFont="1" applyBorder="1" applyAlignment="1">
      <alignment horizontal="center" vertical="center" shrinkToFit="1"/>
    </xf>
    <xf numFmtId="0" fontId="6" fillId="0" borderId="108" xfId="4" applyFont="1" applyBorder="1" applyAlignment="1">
      <alignment horizontal="justify" vertical="center" wrapText="1"/>
    </xf>
    <xf numFmtId="0" fontId="6" fillId="0" borderId="107" xfId="4" applyFont="1" applyBorder="1" applyAlignment="1">
      <alignment horizontal="center" vertical="center"/>
    </xf>
    <xf numFmtId="4" fontId="6" fillId="0" borderId="108" xfId="4" applyNumberFormat="1" applyFont="1" applyBorder="1" applyAlignment="1">
      <alignment horizontal="center" vertical="center" shrinkToFit="1"/>
    </xf>
    <xf numFmtId="4" fontId="6" fillId="0" borderId="108" xfId="4" applyNumberFormat="1" applyFont="1" applyBorder="1" applyAlignment="1">
      <alignment horizontal="right" vertical="center" shrinkToFit="1"/>
    </xf>
    <xf numFmtId="4" fontId="57" fillId="0" borderId="108" xfId="4" applyNumberFormat="1" applyFont="1" applyBorder="1" applyAlignment="1">
      <alignment horizontal="center" vertical="center" shrinkToFit="1"/>
    </xf>
    <xf numFmtId="4" fontId="6" fillId="23" borderId="108" xfId="4" applyNumberFormat="1" applyFont="1" applyFill="1" applyBorder="1" applyAlignment="1">
      <alignment horizontal="right" vertical="center" shrinkToFit="1"/>
    </xf>
    <xf numFmtId="4" fontId="6" fillId="23" borderId="108" xfId="4" applyNumberFormat="1" applyFont="1" applyFill="1" applyBorder="1" applyAlignment="1">
      <alignment horizontal="justify" vertical="center" shrinkToFit="1"/>
    </xf>
    <xf numFmtId="0" fontId="34" fillId="0" borderId="109" xfId="4" applyBorder="1"/>
    <xf numFmtId="4" fontId="58" fillId="0" borderId="110" xfId="4" applyNumberFormat="1" applyFont="1" applyBorder="1" applyAlignment="1">
      <alignment horizontal="right" vertical="center" shrinkToFit="1"/>
    </xf>
    <xf numFmtId="0" fontId="6" fillId="0" borderId="107" xfId="4" applyFont="1" applyBorder="1" applyAlignment="1">
      <alignment horizontal="center" vertical="center" wrapText="1"/>
    </xf>
    <xf numFmtId="4" fontId="6" fillId="0" borderId="41" xfId="4" applyNumberFormat="1" applyFont="1" applyBorder="1" applyAlignment="1">
      <alignment horizontal="right" vertical="center" shrinkToFit="1"/>
    </xf>
    <xf numFmtId="0" fontId="6" fillId="0" borderId="111" xfId="4" applyFont="1" applyBorder="1" applyAlignment="1">
      <alignment horizontal="center" vertical="center" shrinkToFit="1"/>
    </xf>
    <xf numFmtId="0" fontId="6" fillId="0" borderId="112" xfId="4" applyFont="1" applyBorder="1" applyAlignment="1">
      <alignment horizontal="justify" vertical="center" wrapText="1"/>
    </xf>
    <xf numFmtId="0" fontId="6" fillId="0" borderId="111" xfId="4" applyFont="1" applyBorder="1" applyAlignment="1">
      <alignment horizontal="center" vertical="center"/>
    </xf>
    <xf numFmtId="4" fontId="6" fillId="0" borderId="112" xfId="4" applyNumberFormat="1" applyFont="1" applyBorder="1" applyAlignment="1">
      <alignment horizontal="right" vertical="center" shrinkToFit="1"/>
    </xf>
    <xf numFmtId="4" fontId="6" fillId="0" borderId="112" xfId="4" applyNumberFormat="1" applyFont="1" applyBorder="1" applyAlignment="1">
      <alignment horizontal="center" vertical="center" shrinkToFit="1"/>
    </xf>
    <xf numFmtId="0" fontId="34" fillId="0" borderId="113" xfId="4" applyBorder="1"/>
    <xf numFmtId="0" fontId="53" fillId="0" borderId="39" xfId="4" applyFont="1" applyBorder="1"/>
    <xf numFmtId="0" fontId="53" fillId="0" borderId="37" xfId="4" applyFont="1" applyBorder="1" applyAlignment="1">
      <alignment vertical="center"/>
    </xf>
    <xf numFmtId="0" fontId="53" fillId="0" borderId="37" xfId="4" applyFont="1" applyBorder="1"/>
    <xf numFmtId="0" fontId="53" fillId="0" borderId="38" xfId="4" applyFont="1" applyBorder="1"/>
    <xf numFmtId="0" fontId="55" fillId="0" borderId="0" xfId="4" applyFont="1"/>
    <xf numFmtId="4" fontId="55" fillId="0" borderId="0" xfId="4" applyNumberFormat="1" applyFont="1"/>
    <xf numFmtId="4" fontId="53" fillId="0" borderId="0" xfId="4" applyNumberFormat="1" applyFont="1"/>
    <xf numFmtId="0" fontId="60" fillId="4" borderId="24" xfId="5" applyFont="1" applyFill="1" applyBorder="1" applyAlignment="1">
      <alignment horizontal="center" vertical="center"/>
    </xf>
    <xf numFmtId="0" fontId="60" fillId="4" borderId="91" xfId="5" applyFont="1" applyFill="1" applyBorder="1" applyAlignment="1">
      <alignment horizontal="center" vertical="center"/>
    </xf>
    <xf numFmtId="0" fontId="60" fillId="4" borderId="30" xfId="5" applyFont="1" applyFill="1" applyBorder="1" applyAlignment="1">
      <alignment horizontal="center" vertical="center"/>
    </xf>
    <xf numFmtId="0" fontId="60" fillId="4" borderId="40" xfId="5" applyFont="1" applyFill="1" applyBorder="1" applyAlignment="1">
      <alignment horizontal="center" vertical="center"/>
    </xf>
    <xf numFmtId="49" fontId="60" fillId="5" borderId="25" xfId="5" applyNumberFormat="1" applyFont="1" applyFill="1" applyBorder="1" applyAlignment="1">
      <alignment horizontal="center"/>
    </xf>
    <xf numFmtId="0" fontId="60" fillId="5" borderId="91" xfId="5" applyFont="1" applyFill="1" applyBorder="1" applyAlignment="1">
      <alignment horizontal="left" wrapText="1"/>
    </xf>
    <xf numFmtId="0" fontId="61" fillId="5" borderId="45" xfId="5" applyFont="1" applyFill="1" applyBorder="1" applyAlignment="1">
      <alignment horizontal="center" vertical="center"/>
    </xf>
    <xf numFmtId="0" fontId="61" fillId="5" borderId="61" xfId="5" applyFont="1" applyFill="1" applyBorder="1" applyAlignment="1">
      <alignment vertical="center"/>
    </xf>
    <xf numFmtId="49" fontId="60" fillId="5" borderId="102" xfId="5" applyNumberFormat="1" applyFont="1" applyFill="1" applyBorder="1" applyAlignment="1">
      <alignment horizontal="center" vertical="center"/>
    </xf>
    <xf numFmtId="0" fontId="60" fillId="5" borderId="0" xfId="5" applyFont="1" applyFill="1" applyAlignment="1">
      <alignment horizontal="left" wrapText="1"/>
    </xf>
    <xf numFmtId="0" fontId="61" fillId="5" borderId="59" xfId="5" applyFont="1" applyFill="1" applyBorder="1" applyAlignment="1">
      <alignment horizontal="center" vertical="center"/>
    </xf>
    <xf numFmtId="0" fontId="61" fillId="5" borderId="67" xfId="5" applyFont="1" applyFill="1" applyBorder="1" applyAlignment="1">
      <alignment vertical="center"/>
    </xf>
    <xf numFmtId="49" fontId="60" fillId="0" borderId="102" xfId="5" applyNumberFormat="1" applyFont="1" applyBorder="1" applyAlignment="1">
      <alignment horizontal="center" vertical="center"/>
    </xf>
    <xf numFmtId="0" fontId="60" fillId="0" borderId="0" xfId="5" applyFont="1" applyAlignment="1">
      <alignment horizontal="left" wrapText="1"/>
    </xf>
    <xf numFmtId="0" fontId="62" fillId="0" borderId="59" xfId="5" applyFont="1" applyBorder="1" applyAlignment="1">
      <alignment horizontal="center" vertical="center"/>
    </xf>
    <xf numFmtId="2" fontId="60" fillId="0" borderId="67" xfId="5" applyNumberFormat="1" applyFont="1" applyBorder="1" applyAlignment="1">
      <alignment vertical="center"/>
    </xf>
    <xf numFmtId="0" fontId="60" fillId="24" borderId="30" xfId="5" applyFont="1" applyFill="1" applyBorder="1" applyAlignment="1">
      <alignment horizontal="center"/>
    </xf>
    <xf numFmtId="0" fontId="64" fillId="0" borderId="30" xfId="5" applyFont="1" applyBorder="1" applyAlignment="1">
      <alignment horizontal="center" vertical="center"/>
    </xf>
    <xf numFmtId="0" fontId="56" fillId="8" borderId="30" xfId="5" applyFont="1" applyFill="1" applyBorder="1" applyAlignment="1">
      <alignment horizontal="center" vertical="center"/>
    </xf>
    <xf numFmtId="0" fontId="56" fillId="8" borderId="31" xfId="5" applyFont="1" applyFill="1" applyBorder="1" applyAlignment="1">
      <alignment horizontal="center" vertical="center"/>
    </xf>
    <xf numFmtId="2" fontId="61" fillId="0" borderId="30" xfId="5" applyNumberFormat="1" applyFont="1" applyBorder="1" applyAlignment="1">
      <alignment horizontal="center" vertical="center"/>
    </xf>
    <xf numFmtId="1" fontId="61" fillId="0" borderId="39" xfId="5" applyNumberFormat="1" applyFont="1" applyBorder="1" applyAlignment="1">
      <alignment horizontal="center" vertical="center" wrapText="1"/>
    </xf>
    <xf numFmtId="2" fontId="64" fillId="0" borderId="31" xfId="5" applyNumberFormat="1" applyFont="1" applyBorder="1" applyAlignment="1">
      <alignment horizontal="center" vertical="center" wrapText="1"/>
    </xf>
    <xf numFmtId="0" fontId="6" fillId="0" borderId="36" xfId="5" applyFont="1" applyBorder="1" applyAlignment="1">
      <alignment horizontal="right" vertical="center"/>
    </xf>
    <xf numFmtId="2" fontId="6" fillId="0" borderId="38" xfId="5" applyNumberFormat="1" applyFont="1" applyBorder="1" applyAlignment="1">
      <alignment horizontal="left" vertical="center" wrapText="1"/>
    </xf>
    <xf numFmtId="2" fontId="61" fillId="0" borderId="38" xfId="5" applyNumberFormat="1" applyFont="1" applyBorder="1" applyAlignment="1">
      <alignment horizontal="center" vertical="center"/>
    </xf>
    <xf numFmtId="2" fontId="61" fillId="0" borderId="41" xfId="5" applyNumberFormat="1" applyFont="1" applyBorder="1" applyAlignment="1">
      <alignment horizontal="center" vertical="center" wrapText="1"/>
    </xf>
    <xf numFmtId="2" fontId="61" fillId="0" borderId="42" xfId="5" applyNumberFormat="1" applyFont="1" applyBorder="1" applyAlignment="1">
      <alignment horizontal="center" vertical="center" wrapText="1"/>
    </xf>
    <xf numFmtId="2" fontId="61" fillId="0" borderId="73" xfId="5" applyNumberFormat="1" applyFont="1" applyBorder="1" applyAlignment="1">
      <alignment horizontal="center" vertical="center"/>
    </xf>
    <xf numFmtId="1" fontId="6" fillId="0" borderId="73" xfId="5" applyNumberFormat="1" applyFont="1" applyBorder="1" applyAlignment="1">
      <alignment horizontal="right" vertical="center" wrapText="1"/>
    </xf>
    <xf numFmtId="2" fontId="63" fillId="0" borderId="34" xfId="5" applyNumberFormat="1" applyFont="1" applyBorder="1" applyAlignment="1">
      <alignment horizontal="center" vertical="center" wrapText="1"/>
    </xf>
    <xf numFmtId="2" fontId="61" fillId="0" borderId="0" xfId="5" applyNumberFormat="1" applyFont="1" applyAlignment="1">
      <alignment horizontal="center" vertical="center" wrapText="1"/>
    </xf>
    <xf numFmtId="2" fontId="61" fillId="0" borderId="0" xfId="5" applyNumberFormat="1" applyFont="1" applyAlignment="1">
      <alignment horizontal="center" vertical="center"/>
    </xf>
    <xf numFmtId="1" fontId="6" fillId="0" borderId="0" xfId="5" applyNumberFormat="1" applyFont="1" applyAlignment="1">
      <alignment horizontal="right" vertical="center" wrapText="1"/>
    </xf>
    <xf numFmtId="2" fontId="63" fillId="0" borderId="0" xfId="5" applyNumberFormat="1" applyFont="1" applyAlignment="1">
      <alignment horizontal="center" vertical="center" wrapText="1"/>
    </xf>
    <xf numFmtId="2" fontId="61" fillId="0" borderId="38" xfId="5" applyNumberFormat="1" applyFont="1" applyBorder="1" applyAlignment="1">
      <alignment horizontal="left" vertical="center" wrapText="1"/>
    </xf>
    <xf numFmtId="2" fontId="61" fillId="0" borderId="90" xfId="5" applyNumberFormat="1" applyFont="1" applyBorder="1" applyAlignment="1">
      <alignment horizontal="center" vertical="center" wrapText="1"/>
    </xf>
    <xf numFmtId="2" fontId="61" fillId="0" borderId="91" xfId="5" applyNumberFormat="1" applyFont="1" applyBorder="1" applyAlignment="1">
      <alignment horizontal="center" vertical="center" wrapText="1"/>
    </xf>
    <xf numFmtId="2" fontId="61" fillId="0" borderId="91" xfId="5" applyNumberFormat="1" applyFont="1" applyBorder="1" applyAlignment="1">
      <alignment horizontal="center" vertical="center"/>
    </xf>
    <xf numFmtId="1" fontId="6" fillId="0" borderId="91" xfId="5" applyNumberFormat="1" applyFont="1" applyBorder="1" applyAlignment="1">
      <alignment horizontal="right" vertical="center" wrapText="1"/>
    </xf>
    <xf numFmtId="2" fontId="63" fillId="0" borderId="61" xfId="5" applyNumberFormat="1" applyFont="1" applyBorder="1" applyAlignment="1">
      <alignment horizontal="center" vertical="center" wrapText="1"/>
    </xf>
    <xf numFmtId="2" fontId="59" fillId="17" borderId="114" xfId="5" applyNumberFormat="1" applyFont="1" applyFill="1" applyBorder="1" applyAlignment="1">
      <alignment horizontal="center" vertical="center"/>
    </xf>
    <xf numFmtId="0" fontId="61" fillId="0" borderId="0" xfId="5" applyFont="1"/>
    <xf numFmtId="0" fontId="61" fillId="0" borderId="102" xfId="5" applyFont="1" applyBorder="1" applyAlignment="1">
      <alignment horizontal="center" vertical="top"/>
    </xf>
    <xf numFmtId="0" fontId="60" fillId="3" borderId="0" xfId="5" applyFont="1" applyFill="1" applyAlignment="1">
      <alignment horizontal="center" vertical="center"/>
    </xf>
    <xf numFmtId="0" fontId="60" fillId="0" borderId="59" xfId="5" applyFont="1" applyBorder="1" applyAlignment="1">
      <alignment horizontal="center"/>
    </xf>
    <xf numFmtId="175" fontId="60" fillId="0" borderId="67" xfId="5" applyNumberFormat="1" applyFont="1" applyBorder="1"/>
    <xf numFmtId="0" fontId="60" fillId="3" borderId="0" xfId="5" applyFont="1" applyFill="1" applyAlignment="1">
      <alignment horizontal="center"/>
    </xf>
    <xf numFmtId="0" fontId="65" fillId="0" borderId="0" xfId="5" applyFont="1" applyAlignment="1">
      <alignment horizontal="center" vertical="center"/>
    </xf>
    <xf numFmtId="0" fontId="56" fillId="24" borderId="30" xfId="5" applyFont="1" applyFill="1" applyBorder="1" applyAlignment="1">
      <alignment horizontal="center" vertical="center"/>
    </xf>
    <xf numFmtId="2" fontId="61" fillId="0" borderId="115" xfId="5" applyNumberFormat="1" applyFont="1" applyBorder="1" applyAlignment="1">
      <alignment horizontal="center" vertical="center" wrapText="1"/>
    </xf>
    <xf numFmtId="2" fontId="61" fillId="0" borderId="115" xfId="5" applyNumberFormat="1" applyFont="1" applyBorder="1" applyAlignment="1">
      <alignment horizontal="center" vertical="center"/>
    </xf>
    <xf numFmtId="1" fontId="61" fillId="0" borderId="116" xfId="5" applyNumberFormat="1" applyFont="1" applyBorder="1" applyAlignment="1">
      <alignment horizontal="center" vertical="center" wrapText="1"/>
    </xf>
    <xf numFmtId="2" fontId="61" fillId="0" borderId="45" xfId="5" applyNumberFormat="1" applyFont="1" applyBorder="1" applyAlignment="1">
      <alignment horizontal="center" vertical="center" wrapText="1"/>
    </xf>
    <xf numFmtId="2" fontId="61" fillId="0" borderId="59" xfId="5" applyNumberFormat="1" applyFont="1" applyBorder="1" applyAlignment="1">
      <alignment horizontal="center" vertical="center" wrapText="1"/>
    </xf>
    <xf numFmtId="2" fontId="61" fillId="0" borderId="59" xfId="5" applyNumberFormat="1" applyFont="1" applyBorder="1" applyAlignment="1">
      <alignment horizontal="center" vertical="center"/>
    </xf>
    <xf numFmtId="1" fontId="61" fillId="0" borderId="48" xfId="5" applyNumberFormat="1" applyFont="1" applyBorder="1" applyAlignment="1">
      <alignment horizontal="center" vertical="center" wrapText="1"/>
    </xf>
    <xf numFmtId="2" fontId="61" fillId="0" borderId="108" xfId="5" applyNumberFormat="1" applyFont="1" applyBorder="1" applyAlignment="1">
      <alignment horizontal="center" vertical="center" wrapText="1"/>
    </xf>
    <xf numFmtId="2" fontId="61" fillId="0" borderId="117" xfId="5" applyNumberFormat="1" applyFont="1" applyBorder="1" applyAlignment="1">
      <alignment horizontal="center" vertical="center" wrapText="1"/>
    </xf>
    <xf numFmtId="2" fontId="61" fillId="0" borderId="117" xfId="5" applyNumberFormat="1" applyFont="1" applyBorder="1" applyAlignment="1">
      <alignment horizontal="center" vertical="center"/>
    </xf>
    <xf numFmtId="1" fontId="61" fillId="0" borderId="118" xfId="5" applyNumberFormat="1" applyFont="1" applyBorder="1" applyAlignment="1">
      <alignment horizontal="center" vertical="center" wrapText="1"/>
    </xf>
    <xf numFmtId="2" fontId="60" fillId="2" borderId="30" xfId="5" applyNumberFormat="1" applyFont="1" applyFill="1" applyBorder="1" applyAlignment="1">
      <alignment horizontal="center" vertical="center"/>
    </xf>
    <xf numFmtId="0" fontId="61" fillId="0" borderId="59" xfId="5" applyFont="1" applyBorder="1" applyAlignment="1">
      <alignment horizontal="center" vertical="center"/>
    </xf>
    <xf numFmtId="0" fontId="61" fillId="0" borderId="67" xfId="5" applyFont="1" applyBorder="1" applyAlignment="1">
      <alignment vertical="center"/>
    </xf>
    <xf numFmtId="49" fontId="56" fillId="3" borderId="102" xfId="5" applyNumberFormat="1" applyFont="1" applyFill="1" applyBorder="1" applyAlignment="1">
      <alignment horizontal="center"/>
    </xf>
    <xf numFmtId="0" fontId="3" fillId="0" borderId="102" xfId="5" applyBorder="1"/>
    <xf numFmtId="0" fontId="66" fillId="0" borderId="59" xfId="5" applyFont="1" applyBorder="1" applyAlignment="1">
      <alignment horizontal="center" vertical="center"/>
    </xf>
    <xf numFmtId="0" fontId="3" fillId="0" borderId="29" xfId="5" applyBorder="1"/>
    <xf numFmtId="0" fontId="56" fillId="24" borderId="24" xfId="5" applyFont="1" applyFill="1" applyBorder="1" applyAlignment="1">
      <alignment horizontal="center" vertical="center"/>
    </xf>
    <xf numFmtId="0" fontId="56" fillId="24" borderId="31" xfId="5" applyFont="1" applyFill="1" applyBorder="1" applyAlignment="1">
      <alignment horizontal="center" vertical="center"/>
    </xf>
    <xf numFmtId="2" fontId="61" fillId="0" borderId="119" xfId="5" applyNumberFormat="1" applyFont="1" applyBorder="1" applyAlignment="1">
      <alignment horizontal="right" vertical="center" wrapText="1"/>
    </xf>
    <xf numFmtId="2" fontId="61" fillId="0" borderId="120" xfId="5" applyNumberFormat="1" applyFont="1" applyBorder="1" applyAlignment="1">
      <alignment horizontal="left" vertical="center" wrapText="1"/>
    </xf>
    <xf numFmtId="1" fontId="61" fillId="0" borderId="115" xfId="5" applyNumberFormat="1" applyFont="1" applyBorder="1" applyAlignment="1">
      <alignment horizontal="center" vertical="center" wrapText="1"/>
    </xf>
    <xf numFmtId="2" fontId="61" fillId="0" borderId="121" xfId="5" applyNumberFormat="1" applyFont="1" applyBorder="1" applyAlignment="1">
      <alignment horizontal="center" vertical="center" wrapText="1"/>
    </xf>
    <xf numFmtId="2" fontId="61" fillId="0" borderId="122" xfId="5" applyNumberFormat="1" applyFont="1" applyBorder="1" applyAlignment="1">
      <alignment horizontal="right" vertical="center" wrapText="1"/>
    </xf>
    <xf numFmtId="2" fontId="61" fillId="0" borderId="123" xfId="5" applyNumberFormat="1" applyFont="1" applyBorder="1" applyAlignment="1">
      <alignment horizontal="left" vertical="center" wrapText="1"/>
    </xf>
    <xf numFmtId="2" fontId="61" fillId="0" borderId="124" xfId="5" applyNumberFormat="1" applyFont="1" applyBorder="1" applyAlignment="1">
      <alignment horizontal="center" vertical="center"/>
    </xf>
    <xf numFmtId="1" fontId="61" fillId="0" borderId="117" xfId="5" applyNumberFormat="1" applyFont="1" applyBorder="1" applyAlignment="1">
      <alignment horizontal="center" vertical="center" wrapText="1"/>
    </xf>
    <xf numFmtId="2" fontId="61" fillId="0" borderId="125" xfId="5" applyNumberFormat="1" applyFont="1" applyBorder="1" applyAlignment="1">
      <alignment horizontal="center" vertical="center" wrapText="1"/>
    </xf>
    <xf numFmtId="2" fontId="61" fillId="0" borderId="62" xfId="5" applyNumberFormat="1" applyFont="1" applyBorder="1" applyAlignment="1">
      <alignment horizontal="center" vertical="center" wrapText="1"/>
    </xf>
    <xf numFmtId="2" fontId="61" fillId="0" borderId="73" xfId="5" applyNumberFormat="1" applyFont="1" applyBorder="1" applyAlignment="1">
      <alignment horizontal="center" vertical="center" wrapText="1"/>
    </xf>
    <xf numFmtId="2" fontId="63" fillId="17" borderId="114" xfId="5" applyNumberFormat="1" applyFont="1" applyFill="1" applyBorder="1" applyAlignment="1">
      <alignment horizontal="center" vertical="center"/>
    </xf>
    <xf numFmtId="0" fontId="3" fillId="3" borderId="102" xfId="5" applyFill="1" applyBorder="1" applyAlignment="1">
      <alignment horizontal="center" vertical="top"/>
    </xf>
    <xf numFmtId="0" fontId="51" fillId="3" borderId="0" xfId="5" applyFont="1" applyFill="1" applyAlignment="1">
      <alignment horizontal="left" vertical="center" wrapText="1"/>
    </xf>
    <xf numFmtId="2" fontId="61" fillId="0" borderId="67" xfId="5" applyNumberFormat="1" applyFont="1" applyBorder="1" applyAlignment="1">
      <alignment vertical="center"/>
    </xf>
    <xf numFmtId="2" fontId="61" fillId="0" borderId="119" xfId="5" applyNumberFormat="1" applyFont="1" applyBorder="1" applyAlignment="1">
      <alignment horizontal="center" vertical="center" wrapText="1"/>
    </xf>
    <xf numFmtId="2" fontId="61" fillId="0" borderId="122" xfId="5" applyNumberFormat="1" applyFont="1" applyBorder="1" applyAlignment="1">
      <alignment horizontal="center" vertical="center" wrapText="1"/>
    </xf>
    <xf numFmtId="49" fontId="51" fillId="0" borderId="102" xfId="5" applyNumberFormat="1" applyFont="1" applyBorder="1" applyAlignment="1">
      <alignment horizontal="center"/>
    </xf>
    <xf numFmtId="0" fontId="3" fillId="0" borderId="67" xfId="5" applyBorder="1" applyAlignment="1">
      <alignment vertical="center"/>
    </xf>
    <xf numFmtId="0" fontId="67" fillId="0" borderId="59" xfId="5" applyFont="1" applyBorder="1" applyAlignment="1">
      <alignment horizontal="center" vertical="center"/>
    </xf>
    <xf numFmtId="0" fontId="56" fillId="8" borderId="14" xfId="5" applyFont="1" applyFill="1" applyBorder="1" applyAlignment="1">
      <alignment horizontal="center" vertical="center"/>
    </xf>
    <xf numFmtId="0" fontId="56" fillId="8" borderId="15" xfId="5" applyFont="1" applyFill="1" applyBorder="1" applyAlignment="1">
      <alignment horizontal="center" vertical="center"/>
    </xf>
    <xf numFmtId="2" fontId="61" fillId="0" borderId="108" xfId="5" applyNumberFormat="1" applyFont="1" applyBorder="1" applyAlignment="1">
      <alignment horizontal="center" vertical="center"/>
    </xf>
    <xf numFmtId="2" fontId="61" fillId="0" borderId="128" xfId="5" applyNumberFormat="1" applyFont="1" applyBorder="1" applyAlignment="1">
      <alignment horizontal="center" vertical="center" wrapText="1"/>
    </xf>
    <xf numFmtId="2" fontId="61" fillId="0" borderId="129" xfId="5" applyNumberFormat="1" applyFont="1" applyBorder="1" applyAlignment="1">
      <alignment horizontal="center" vertical="center" wrapText="1"/>
    </xf>
    <xf numFmtId="2" fontId="61" fillId="0" borderId="0" xfId="5" applyNumberFormat="1" applyFont="1"/>
    <xf numFmtId="0" fontId="56" fillId="24" borderId="24" xfId="5" applyFont="1" applyFill="1" applyBorder="1" applyAlignment="1">
      <alignment horizontal="center"/>
    </xf>
    <xf numFmtId="0" fontId="56" fillId="24" borderId="30" xfId="5" applyFont="1" applyFill="1" applyBorder="1" applyAlignment="1">
      <alignment horizontal="center"/>
    </xf>
    <xf numFmtId="2" fontId="61" fillId="0" borderId="119" xfId="5" applyNumberFormat="1" applyFont="1" applyBorder="1" applyAlignment="1">
      <alignment horizontal="center" wrapText="1"/>
    </xf>
    <xf numFmtId="2" fontId="61" fillId="0" borderId="115" xfId="5" applyNumberFormat="1" applyFont="1" applyBorder="1" applyAlignment="1">
      <alignment horizontal="center" wrapText="1"/>
    </xf>
    <xf numFmtId="2" fontId="61" fillId="0" borderId="126" xfId="5" applyNumberFormat="1" applyFont="1" applyBorder="1" applyAlignment="1">
      <alignment horizontal="center" wrapText="1"/>
    </xf>
    <xf numFmtId="2" fontId="61" fillId="0" borderId="108" xfId="5" applyNumberFormat="1" applyFont="1" applyBorder="1" applyAlignment="1">
      <alignment horizontal="center" wrapText="1"/>
    </xf>
    <xf numFmtId="2" fontId="61" fillId="0" borderId="122" xfId="5" applyNumberFormat="1" applyFont="1" applyBorder="1" applyAlignment="1">
      <alignment horizontal="center" wrapText="1"/>
    </xf>
    <xf numFmtId="0" fontId="61" fillId="0" borderId="0" xfId="5" applyFont="1" applyAlignment="1">
      <alignment vertical="center"/>
    </xf>
    <xf numFmtId="0" fontId="60" fillId="0" borderId="0" xfId="5" applyFont="1" applyAlignment="1">
      <alignment horizontal="left" vertical="center" wrapText="1"/>
    </xf>
    <xf numFmtId="0" fontId="64" fillId="0" borderId="0" xfId="5" applyFont="1"/>
    <xf numFmtId="0" fontId="64" fillId="0" borderId="102" xfId="5" applyFont="1" applyBorder="1"/>
    <xf numFmtId="0" fontId="63" fillId="3" borderId="0" xfId="5" applyFont="1" applyFill="1" applyAlignment="1">
      <alignment horizontal="left" vertical="center" wrapText="1"/>
    </xf>
    <xf numFmtId="0" fontId="64" fillId="0" borderId="59" xfId="5" applyFont="1" applyBorder="1" applyAlignment="1">
      <alignment horizontal="center" vertical="center"/>
    </xf>
    <xf numFmtId="2" fontId="64" fillId="0" borderId="67" xfId="5" applyNumberFormat="1" applyFont="1" applyBorder="1" applyAlignment="1">
      <alignment vertical="center"/>
    </xf>
    <xf numFmtId="0" fontId="64" fillId="0" borderId="102" xfId="5" applyFont="1" applyBorder="1" applyAlignment="1">
      <alignment horizontal="center" vertical="top"/>
    </xf>
    <xf numFmtId="0" fontId="63" fillId="24" borderId="36" xfId="5" applyFont="1" applyFill="1" applyBorder="1" applyAlignment="1">
      <alignment horizontal="center" vertical="center"/>
    </xf>
    <xf numFmtId="0" fontId="63" fillId="24" borderId="39" xfId="5" applyFont="1" applyFill="1" applyBorder="1" applyAlignment="1">
      <alignment horizontal="center" vertical="center" wrapText="1"/>
    </xf>
    <xf numFmtId="0" fontId="63" fillId="24" borderId="31" xfId="5" applyFont="1" applyFill="1" applyBorder="1" applyAlignment="1">
      <alignment horizontal="center" vertical="center"/>
    </xf>
    <xf numFmtId="0" fontId="63" fillId="0" borderId="59" xfId="5" applyFont="1" applyBorder="1" applyAlignment="1">
      <alignment horizontal="center"/>
    </xf>
    <xf numFmtId="175" fontId="63" fillId="0" borderId="67" xfId="5" applyNumberFormat="1" applyFont="1" applyBorder="1"/>
    <xf numFmtId="0" fontId="68" fillId="0" borderId="0" xfId="5" applyFont="1"/>
    <xf numFmtId="0" fontId="68" fillId="0" borderId="102" xfId="5" applyFont="1" applyBorder="1" applyAlignment="1">
      <alignment horizontal="center" vertical="top"/>
    </xf>
    <xf numFmtId="0" fontId="59" fillId="3" borderId="0" xfId="5" applyFont="1" applyFill="1" applyAlignment="1">
      <alignment horizontal="center"/>
    </xf>
    <xf numFmtId="2" fontId="68" fillId="0" borderId="56" xfId="5" applyNumberFormat="1" applyFont="1" applyBorder="1" applyAlignment="1">
      <alignment horizontal="center" vertical="center"/>
    </xf>
    <xf numFmtId="2" fontId="68" fillId="0" borderId="39" xfId="5" applyNumberFormat="1" applyFont="1" applyBorder="1" applyAlignment="1">
      <alignment horizontal="center" vertical="center"/>
    </xf>
    <xf numFmtId="2" fontId="68" fillId="0" borderId="31" xfId="32" applyNumberFormat="1" applyFont="1" applyBorder="1" applyAlignment="1">
      <alignment horizontal="center" vertical="center"/>
    </xf>
    <xf numFmtId="0" fontId="59" fillId="0" borderId="59" xfId="5" applyFont="1" applyBorder="1" applyAlignment="1">
      <alignment horizontal="center"/>
    </xf>
    <xf numFmtId="175" fontId="59" fillId="0" borderId="67" xfId="5" applyNumberFormat="1" applyFont="1" applyBorder="1"/>
    <xf numFmtId="2" fontId="63" fillId="2" borderId="34" xfId="32" applyNumberFormat="1" applyFont="1" applyFill="1" applyBorder="1" applyAlignment="1">
      <alignment vertical="center"/>
    </xf>
    <xf numFmtId="0" fontId="60" fillId="24" borderId="30" xfId="5" applyFont="1" applyFill="1" applyBorder="1" applyAlignment="1">
      <alignment horizontal="center" vertical="center"/>
    </xf>
    <xf numFmtId="2" fontId="61" fillId="0" borderId="30" xfId="32" applyNumberFormat="1" applyFont="1" applyBorder="1" applyAlignment="1">
      <alignment horizontal="center" vertical="center"/>
    </xf>
    <xf numFmtId="2" fontId="63" fillId="2" borderId="30" xfId="32" applyNumberFormat="1" applyFont="1" applyFill="1" applyBorder="1" applyAlignment="1">
      <alignment horizontal="center" vertical="center"/>
    </xf>
    <xf numFmtId="0" fontId="64" fillId="0" borderId="45" xfId="5" applyFont="1" applyBorder="1" applyAlignment="1">
      <alignment horizontal="center" vertical="center"/>
    </xf>
    <xf numFmtId="0" fontId="60" fillId="24" borderId="36" xfId="5" applyFont="1" applyFill="1" applyBorder="1" applyAlignment="1">
      <alignment horizontal="center" vertical="center"/>
    </xf>
    <xf numFmtId="0" fontId="60" fillId="24" borderId="31" xfId="5" applyFont="1" applyFill="1" applyBorder="1" applyAlignment="1">
      <alignment horizontal="center" vertical="center"/>
    </xf>
    <xf numFmtId="2" fontId="61" fillId="0" borderId="38" xfId="5" applyNumberFormat="1" applyFont="1" applyBorder="1" applyAlignment="1">
      <alignment horizontal="left" vertical="center"/>
    </xf>
    <xf numFmtId="2" fontId="61" fillId="0" borderId="31" xfId="32" applyNumberFormat="1" applyFont="1" applyBorder="1" applyAlignment="1">
      <alignment horizontal="center" vertical="center"/>
    </xf>
    <xf numFmtId="2" fontId="63" fillId="2" borderId="114" xfId="32" applyNumberFormat="1" applyFont="1" applyFill="1" applyBorder="1" applyAlignment="1">
      <alignment horizontal="center" vertical="center"/>
    </xf>
    <xf numFmtId="0" fontId="51" fillId="0" borderId="0" xfId="5" applyFont="1"/>
    <xf numFmtId="0" fontId="6" fillId="0" borderId="0" xfId="5" applyFont="1" applyAlignment="1">
      <alignment horizontal="center" vertical="center"/>
    </xf>
    <xf numFmtId="0" fontId="6" fillId="0" borderId="102" xfId="5" applyFont="1" applyBorder="1" applyAlignment="1">
      <alignment horizontal="center" vertical="center"/>
    </xf>
    <xf numFmtId="0" fontId="56" fillId="3" borderId="0" xfId="5" applyFont="1" applyFill="1" applyAlignment="1">
      <alignment horizontal="center" vertical="center"/>
    </xf>
    <xf numFmtId="0" fontId="56" fillId="0" borderId="59" xfId="5" applyFont="1" applyBorder="1" applyAlignment="1">
      <alignment horizontal="center" vertical="center"/>
    </xf>
    <xf numFmtId="175" fontId="56" fillId="0" borderId="67" xfId="5" applyNumberFormat="1" applyFont="1" applyBorder="1" applyAlignment="1">
      <alignment horizontal="center" vertical="center"/>
    </xf>
    <xf numFmtId="0" fontId="60" fillId="24" borderId="24" xfId="5" applyFont="1" applyFill="1" applyBorder="1" applyAlignment="1">
      <alignment horizontal="center" vertical="center"/>
    </xf>
    <xf numFmtId="2" fontId="61" fillId="0" borderId="24" xfId="5" applyNumberFormat="1" applyFont="1" applyBorder="1" applyAlignment="1">
      <alignment horizontal="center" vertical="center"/>
    </xf>
    <xf numFmtId="2" fontId="61" fillId="0" borderId="49" xfId="5" applyNumberFormat="1" applyFont="1" applyBorder="1" applyAlignment="1">
      <alignment horizontal="center" vertical="center"/>
    </xf>
    <xf numFmtId="2" fontId="61" fillId="0" borderId="25" xfId="5" applyNumberFormat="1" applyFont="1" applyBorder="1" applyAlignment="1">
      <alignment horizontal="center" vertical="center"/>
    </xf>
    <xf numFmtId="2" fontId="61" fillId="0" borderId="45" xfId="5" applyNumberFormat="1" applyFont="1" applyBorder="1" applyAlignment="1">
      <alignment horizontal="center" vertical="center"/>
    </xf>
    <xf numFmtId="2" fontId="61" fillId="0" borderId="61" xfId="32" applyNumberFormat="1" applyFont="1" applyBorder="1" applyAlignment="1">
      <alignment horizontal="center" vertical="center"/>
    </xf>
    <xf numFmtId="2" fontId="61" fillId="0" borderId="36" xfId="5" applyNumberFormat="1" applyFont="1" applyBorder="1" applyAlignment="1">
      <alignment vertical="center"/>
    </xf>
    <xf numFmtId="1" fontId="61" fillId="0" borderId="30" xfId="32" applyNumberFormat="1" applyFont="1" applyBorder="1" applyAlignment="1">
      <alignment horizontal="center" vertical="center"/>
    </xf>
    <xf numFmtId="2" fontId="61" fillId="0" borderId="56" xfId="5" applyNumberFormat="1" applyFont="1" applyBorder="1" applyAlignment="1">
      <alignment horizontal="center" vertical="center"/>
    </xf>
    <xf numFmtId="43" fontId="3" fillId="0" borderId="0" xfId="5" applyNumberFormat="1"/>
    <xf numFmtId="2" fontId="61" fillId="0" borderId="49" xfId="5" applyNumberFormat="1" applyFont="1" applyBorder="1" applyAlignment="1">
      <alignment vertical="center"/>
    </xf>
    <xf numFmtId="1" fontId="61" fillId="0" borderId="30" xfId="5" applyNumberFormat="1" applyFont="1" applyBorder="1" applyAlignment="1">
      <alignment horizontal="center" vertical="center"/>
    </xf>
    <xf numFmtId="43" fontId="61" fillId="0" borderId="65" xfId="32" applyFont="1" applyBorder="1" applyAlignment="1">
      <alignment vertical="center"/>
    </xf>
    <xf numFmtId="0" fontId="3" fillId="0" borderId="104" xfId="5" applyBorder="1" applyAlignment="1">
      <alignment horizontal="center" vertical="top"/>
    </xf>
    <xf numFmtId="0" fontId="3" fillId="0" borderId="63" xfId="5" applyBorder="1"/>
    <xf numFmtId="4" fontId="24" fillId="0" borderId="30" xfId="1" applyNumberFormat="1" applyFont="1" applyFill="1" applyBorder="1" applyAlignment="1">
      <alignment horizontal="right" vertical="center"/>
    </xf>
    <xf numFmtId="168" fontId="24" fillId="0" borderId="0" xfId="0" applyNumberFormat="1" applyFont="1" applyAlignment="1">
      <alignment vertical="center"/>
    </xf>
    <xf numFmtId="165" fontId="24" fillId="0" borderId="0" xfId="26" applyFont="1" applyAlignment="1">
      <alignment vertical="center"/>
    </xf>
    <xf numFmtId="0" fontId="70" fillId="0" borderId="0" xfId="0" applyFont="1"/>
    <xf numFmtId="0" fontId="69" fillId="26" borderId="139" xfId="0" applyFont="1" applyFill="1" applyBorder="1" applyAlignment="1">
      <alignment horizontal="center" vertical="center" wrapText="1"/>
    </xf>
    <xf numFmtId="0" fontId="69" fillId="26" borderId="137" xfId="0" applyFont="1" applyFill="1" applyBorder="1" applyAlignment="1">
      <alignment vertical="center" wrapText="1"/>
    </xf>
    <xf numFmtId="0" fontId="69" fillId="27" borderId="137" xfId="0" applyFont="1" applyFill="1" applyBorder="1" applyAlignment="1">
      <alignment horizontal="center" vertical="center" wrapText="1"/>
    </xf>
    <xf numFmtId="2" fontId="69" fillId="27" borderId="137" xfId="0" applyNumberFormat="1" applyFont="1" applyFill="1" applyBorder="1" applyAlignment="1">
      <alignment horizontal="center" vertical="center" wrapText="1"/>
    </xf>
    <xf numFmtId="2" fontId="69" fillId="0" borderId="137" xfId="0" applyNumberFormat="1" applyFont="1" applyBorder="1" applyAlignment="1">
      <alignment horizontal="center" vertical="center" wrapText="1"/>
    </xf>
    <xf numFmtId="8" fontId="69" fillId="0" borderId="137" xfId="0" applyNumberFormat="1" applyFont="1" applyBorder="1" applyAlignment="1">
      <alignment horizontal="center" vertical="center" wrapText="1"/>
    </xf>
    <xf numFmtId="4" fontId="69" fillId="26" borderId="137" xfId="0" applyNumberFormat="1" applyFont="1" applyFill="1" applyBorder="1" applyAlignment="1">
      <alignment horizontal="center" vertical="center" wrapText="1"/>
    </xf>
    <xf numFmtId="0" fontId="71" fillId="26" borderId="137" xfId="0" applyFont="1" applyFill="1" applyBorder="1" applyAlignment="1">
      <alignment horizontal="center" vertical="top" wrapText="1"/>
    </xf>
    <xf numFmtId="0" fontId="69" fillId="28" borderId="136" xfId="0" applyFont="1" applyFill="1" applyBorder="1" applyAlignment="1">
      <alignment horizontal="center" vertical="center" wrapText="1"/>
    </xf>
    <xf numFmtId="0" fontId="69" fillId="28" borderId="137" xfId="0" applyFont="1" applyFill="1" applyBorder="1" applyAlignment="1">
      <alignment vertical="center" wrapText="1"/>
    </xf>
    <xf numFmtId="1" fontId="69" fillId="0" borderId="137" xfId="0" applyNumberFormat="1" applyFont="1" applyBorder="1" applyAlignment="1">
      <alignment horizontal="center" vertical="center" wrapText="1"/>
    </xf>
    <xf numFmtId="10" fontId="24" fillId="0" borderId="0" xfId="16" applyNumberFormat="1" applyFont="1" applyAlignment="1">
      <alignment vertical="center"/>
    </xf>
    <xf numFmtId="0" fontId="22" fillId="10" borderId="47" xfId="0" applyFont="1" applyFill="1" applyBorder="1" applyAlignment="1">
      <alignment horizontal="center" vertical="center" wrapText="1"/>
    </xf>
    <xf numFmtId="0" fontId="22" fillId="10" borderId="84" xfId="0" applyFont="1" applyFill="1" applyBorder="1" applyAlignment="1">
      <alignment horizontal="center" vertical="center" wrapText="1"/>
    </xf>
    <xf numFmtId="0" fontId="22" fillId="0" borderId="15" xfId="0" applyFont="1" applyBorder="1" applyAlignment="1">
      <alignment horizontal="center" vertical="center"/>
    </xf>
    <xf numFmtId="168" fontId="22" fillId="0" borderId="15" xfId="0" applyNumberFormat="1" applyFont="1" applyBorder="1" applyAlignment="1">
      <alignment horizontal="center" vertical="center"/>
    </xf>
    <xf numFmtId="168" fontId="22" fillId="10" borderId="15" xfId="0" applyNumberFormat="1" applyFont="1" applyFill="1" applyBorder="1" applyAlignment="1">
      <alignment horizontal="center" vertical="center"/>
    </xf>
    <xf numFmtId="0" fontId="22" fillId="0" borderId="30" xfId="0" applyFont="1" applyBorder="1" applyAlignment="1">
      <alignment horizontal="center" vertical="center"/>
    </xf>
    <xf numFmtId="0" fontId="23" fillId="21" borderId="78" xfId="0" applyFont="1" applyFill="1" applyBorder="1" applyAlignment="1">
      <alignment horizontal="center" vertical="center"/>
    </xf>
    <xf numFmtId="4" fontId="23" fillId="21" borderId="79" xfId="0" applyNumberFormat="1" applyFont="1" applyFill="1" applyBorder="1" applyAlignment="1">
      <alignment horizontal="center" vertical="center"/>
    </xf>
    <xf numFmtId="0" fontId="23" fillId="21" borderId="79" xfId="0" applyFont="1" applyFill="1" applyBorder="1" applyAlignment="1">
      <alignment horizontal="center" vertical="center"/>
    </xf>
    <xf numFmtId="168" fontId="23" fillId="21" borderId="79" xfId="0" applyNumberFormat="1" applyFont="1" applyFill="1" applyBorder="1" applyAlignment="1">
      <alignment horizontal="center" vertical="center"/>
    </xf>
    <xf numFmtId="168" fontId="23" fillId="21" borderId="57" xfId="0" applyNumberFormat="1" applyFont="1" applyFill="1" applyBorder="1" applyAlignment="1">
      <alignment horizontal="center" vertical="center"/>
    </xf>
    <xf numFmtId="0" fontId="17" fillId="10" borderId="35" xfId="0" applyFont="1" applyFill="1" applyBorder="1" applyAlignment="1">
      <alignment vertical="top" wrapText="1"/>
    </xf>
    <xf numFmtId="0" fontId="24" fillId="10" borderId="0" xfId="0" applyFont="1" applyFill="1" applyAlignment="1">
      <alignment vertical="center" wrapText="1"/>
    </xf>
    <xf numFmtId="0" fontId="24" fillId="10" borderId="29" xfId="0" applyFont="1" applyFill="1" applyBorder="1" applyAlignment="1">
      <alignment vertical="center" wrapText="1"/>
    </xf>
    <xf numFmtId="0" fontId="24" fillId="10" borderId="48" xfId="0" applyFont="1" applyFill="1" applyBorder="1" applyAlignment="1">
      <alignment horizontal="center" vertical="center" wrapText="1"/>
    </xf>
    <xf numFmtId="0" fontId="24" fillId="10" borderId="86" xfId="0" applyFont="1" applyFill="1" applyBorder="1" applyAlignment="1">
      <alignment horizontal="center" vertical="center" wrapText="1"/>
    </xf>
    <xf numFmtId="0" fontId="17" fillId="10" borderId="48" xfId="0" applyFont="1" applyFill="1" applyBorder="1" applyAlignment="1">
      <alignment vertical="center" wrapText="1"/>
    </xf>
    <xf numFmtId="0" fontId="24" fillId="10" borderId="39" xfId="0" applyFont="1" applyFill="1" applyBorder="1" applyAlignment="1">
      <alignment horizontal="center" vertical="center" wrapText="1"/>
    </xf>
    <xf numFmtId="165" fontId="10" fillId="18" borderId="64" xfId="12" applyNumberFormat="1" applyFont="1" applyFill="1" applyBorder="1" applyAlignment="1">
      <alignment vertical="center" wrapText="1"/>
    </xf>
    <xf numFmtId="168" fontId="10" fillId="18" borderId="64" xfId="12" applyNumberFormat="1" applyFont="1" applyFill="1" applyBorder="1" applyAlignment="1">
      <alignment vertical="center" wrapText="1"/>
    </xf>
    <xf numFmtId="0" fontId="24" fillId="0" borderId="86" xfId="0" applyFont="1" applyBorder="1" applyAlignment="1">
      <alignment vertical="center"/>
    </xf>
    <xf numFmtId="0" fontId="21" fillId="0" borderId="35" xfId="0" applyFont="1" applyBorder="1" applyAlignment="1">
      <alignment horizontal="center" vertical="center" wrapText="1"/>
    </xf>
    <xf numFmtId="43" fontId="49" fillId="0" borderId="0" xfId="0" applyNumberFormat="1" applyFont="1"/>
    <xf numFmtId="43" fontId="44" fillId="0" borderId="0" xfId="0" applyNumberFormat="1" applyFont="1"/>
    <xf numFmtId="44" fontId="43" fillId="0" borderId="0" xfId="0" applyNumberFormat="1" applyFont="1"/>
    <xf numFmtId="10" fontId="11" fillId="22" borderId="38" xfId="25" applyNumberFormat="1" applyFont="1" applyFill="1" applyBorder="1" applyAlignment="1" applyProtection="1">
      <alignment horizontal="right" vertical="center"/>
    </xf>
    <xf numFmtId="10" fontId="11" fillId="22" borderId="24" xfId="25" applyNumberFormat="1" applyFont="1" applyFill="1" applyBorder="1" applyAlignment="1" applyProtection="1">
      <alignment horizontal="right" vertical="center"/>
    </xf>
    <xf numFmtId="2" fontId="15" fillId="17" borderId="31" xfId="0" applyNumberFormat="1" applyFont="1" applyFill="1" applyBorder="1" applyAlignment="1">
      <alignment horizontal="center" vertical="center"/>
    </xf>
    <xf numFmtId="0" fontId="15" fillId="0" borderId="90" xfId="0" applyFont="1" applyBorder="1" applyAlignment="1">
      <alignment horizontal="center" vertical="center"/>
    </xf>
    <xf numFmtId="2" fontId="15" fillId="0" borderId="61" xfId="0" applyNumberFormat="1" applyFont="1" applyBorder="1" applyAlignment="1">
      <alignment horizontal="center" vertical="center"/>
    </xf>
    <xf numFmtId="9" fontId="15" fillId="8" borderId="31" xfId="16" applyFont="1" applyFill="1" applyBorder="1" applyAlignment="1">
      <alignment horizontal="center" vertical="center"/>
    </xf>
    <xf numFmtId="0" fontId="16" fillId="0" borderId="101" xfId="0" applyFont="1" applyBorder="1" applyAlignment="1">
      <alignment horizontal="center" vertical="center"/>
    </xf>
    <xf numFmtId="2" fontId="16" fillId="0" borderId="92" xfId="0" applyNumberFormat="1" applyFont="1" applyBorder="1" applyAlignment="1">
      <alignment horizontal="center" vertical="center"/>
    </xf>
    <xf numFmtId="0" fontId="15" fillId="0" borderId="48" xfId="0" applyFont="1" applyBorder="1" applyAlignment="1">
      <alignment horizontal="center" vertical="center"/>
    </xf>
    <xf numFmtId="2" fontId="14" fillId="0" borderId="86" xfId="0" applyNumberFormat="1" applyFont="1" applyBorder="1" applyAlignment="1">
      <alignment horizontal="center" vertical="center"/>
    </xf>
    <xf numFmtId="0" fontId="16" fillId="0" borderId="48" xfId="0" applyFont="1" applyBorder="1" applyAlignment="1">
      <alignment horizontal="center" vertical="center"/>
    </xf>
    <xf numFmtId="2" fontId="16" fillId="0" borderId="86" xfId="0" applyNumberFormat="1" applyFont="1" applyBorder="1" applyAlignment="1">
      <alignment horizontal="center" vertical="center"/>
    </xf>
    <xf numFmtId="0" fontId="15" fillId="0" borderId="49" xfId="0" applyFont="1" applyBorder="1" applyAlignment="1">
      <alignment horizontal="center" vertical="center"/>
    </xf>
    <xf numFmtId="2" fontId="15" fillId="0" borderId="64" xfId="0" applyNumberFormat="1" applyFont="1" applyBorder="1" applyAlignment="1">
      <alignment horizontal="center" vertical="center"/>
    </xf>
    <xf numFmtId="0" fontId="17" fillId="8" borderId="37" xfId="0" applyFont="1" applyFill="1" applyBorder="1" applyAlignment="1">
      <alignment horizontal="center" vertical="center"/>
    </xf>
    <xf numFmtId="0" fontId="17" fillId="8" borderId="40" xfId="0" applyFont="1" applyFill="1" applyBorder="1" applyAlignment="1">
      <alignment horizontal="center" vertical="center"/>
    </xf>
    <xf numFmtId="0" fontId="74" fillId="29" borderId="0" xfId="0" applyFont="1" applyFill="1"/>
    <xf numFmtId="0" fontId="24" fillId="8" borderId="30" xfId="0" applyFont="1" applyFill="1" applyBorder="1" applyAlignment="1">
      <alignment horizontal="center" vertical="center"/>
    </xf>
    <xf numFmtId="4" fontId="24" fillId="8" borderId="37" xfId="0" applyNumberFormat="1" applyFont="1" applyFill="1" applyBorder="1" applyAlignment="1">
      <alignment vertical="center" wrapText="1"/>
    </xf>
    <xf numFmtId="165" fontId="24" fillId="8" borderId="37" xfId="26" applyFont="1" applyFill="1" applyBorder="1" applyAlignment="1">
      <alignment horizontal="center" vertical="center" wrapText="1"/>
    </xf>
    <xf numFmtId="4" fontId="24" fillId="8" borderId="37" xfId="1" applyNumberFormat="1" applyFont="1" applyFill="1" applyBorder="1" applyAlignment="1">
      <alignment horizontal="right" vertical="center" wrapText="1"/>
    </xf>
    <xf numFmtId="164" fontId="24" fillId="8" borderId="37" xfId="1" applyFont="1" applyFill="1" applyBorder="1" applyAlignment="1">
      <alignment horizontal="right" vertical="center"/>
    </xf>
    <xf numFmtId="0" fontId="0" fillId="0" borderId="0" xfId="0" applyAlignment="1">
      <alignment horizontal="left" vertical="top"/>
    </xf>
    <xf numFmtId="0" fontId="0" fillId="13" borderId="0" xfId="0" applyFill="1" applyAlignment="1">
      <alignment horizontal="left" vertical="top"/>
    </xf>
    <xf numFmtId="0" fontId="17" fillId="8" borderId="37" xfId="0" applyFont="1" applyFill="1" applyBorder="1" applyAlignment="1">
      <alignment vertical="center"/>
    </xf>
    <xf numFmtId="4" fontId="24" fillId="0" borderId="30" xfId="0" applyNumberFormat="1" applyFont="1" applyBorder="1" applyAlignment="1">
      <alignment horizontal="center" vertical="center" wrapText="1"/>
    </xf>
    <xf numFmtId="165" fontId="24" fillId="0" borderId="30" xfId="26" applyFont="1" applyFill="1" applyBorder="1" applyAlignment="1">
      <alignment horizontal="left" vertical="center" wrapText="1"/>
    </xf>
    <xf numFmtId="2" fontId="24" fillId="0" borderId="30" xfId="0" applyNumberFormat="1" applyFont="1" applyBorder="1" applyAlignment="1">
      <alignment vertical="center" wrapText="1"/>
    </xf>
    <xf numFmtId="0" fontId="24" fillId="8" borderId="37" xfId="0" applyFont="1" applyFill="1" applyBorder="1" applyAlignment="1">
      <alignment horizontal="center" vertical="center"/>
    </xf>
    <xf numFmtId="0" fontId="43" fillId="0" borderId="0" xfId="0" applyFont="1" applyAlignment="1">
      <alignment horizontal="center"/>
    </xf>
    <xf numFmtId="0" fontId="24" fillId="0" borderId="0" xfId="0" applyFont="1" applyAlignment="1">
      <alignment horizontal="center" vertical="center" wrapText="1"/>
    </xf>
    <xf numFmtId="165" fontId="82" fillId="0" borderId="0" xfId="26" applyFont="1" applyFill="1" applyAlignment="1">
      <alignment horizontal="left" vertical="top"/>
    </xf>
    <xf numFmtId="0" fontId="39" fillId="0" borderId="0" xfId="0" applyFont="1" applyAlignment="1">
      <alignment horizontal="center"/>
    </xf>
    <xf numFmtId="0" fontId="80" fillId="0" borderId="148" xfId="0" applyFont="1" applyBorder="1" applyAlignment="1">
      <alignment horizontal="center" vertical="center" wrapText="1"/>
    </xf>
    <xf numFmtId="0" fontId="81" fillId="0" borderId="0" xfId="0" applyFont="1" applyAlignment="1">
      <alignment horizontal="left" vertical="top"/>
    </xf>
    <xf numFmtId="0" fontId="24" fillId="8" borderId="37" xfId="0" applyFont="1" applyFill="1" applyBorder="1" applyAlignment="1">
      <alignment horizontal="center" vertical="center" wrapText="1"/>
    </xf>
    <xf numFmtId="164" fontId="24" fillId="8" borderId="37" xfId="1" applyFont="1" applyFill="1" applyBorder="1" applyAlignment="1">
      <alignment vertical="center"/>
    </xf>
    <xf numFmtId="0" fontId="43" fillId="0" borderId="0" xfId="0" applyFont="1" applyAlignment="1">
      <alignment horizontal="center" vertical="center" wrapText="1"/>
    </xf>
    <xf numFmtId="0" fontId="87" fillId="0" borderId="148" xfId="0" applyFont="1" applyBorder="1" applyAlignment="1">
      <alignment horizontal="center" vertical="center" wrapText="1"/>
    </xf>
    <xf numFmtId="0" fontId="24" fillId="8" borderId="49" xfId="0" applyFont="1" applyFill="1" applyBorder="1" applyAlignment="1">
      <alignment horizontal="justify" vertical="center" wrapText="1"/>
    </xf>
    <xf numFmtId="2" fontId="24" fillId="8" borderId="39" xfId="0" applyNumberFormat="1" applyFont="1" applyFill="1" applyBorder="1" applyAlignment="1">
      <alignment vertical="center" wrapText="1"/>
    </xf>
    <xf numFmtId="4" fontId="24" fillId="8" borderId="37" xfId="0" applyNumberFormat="1" applyFont="1" applyFill="1" applyBorder="1" applyAlignment="1">
      <alignment horizontal="center" vertical="center" wrapText="1"/>
    </xf>
    <xf numFmtId="164" fontId="24" fillId="8" borderId="37" xfId="1" applyFont="1" applyFill="1" applyBorder="1" applyAlignment="1">
      <alignment vertical="center" wrapText="1"/>
    </xf>
    <xf numFmtId="0" fontId="43" fillId="8" borderId="0" xfId="0" applyFont="1" applyFill="1"/>
    <xf numFmtId="164" fontId="26" fillId="8" borderId="40" xfId="1" applyFont="1" applyFill="1" applyBorder="1" applyAlignment="1">
      <alignment vertical="center"/>
    </xf>
    <xf numFmtId="0" fontId="26" fillId="8" borderId="0" xfId="0" applyFont="1" applyFill="1"/>
    <xf numFmtId="177" fontId="75" fillId="0" borderId="148" xfId="0" applyNumberFormat="1" applyFont="1" applyBorder="1" applyAlignment="1">
      <alignment horizontal="left" vertical="top" shrinkToFit="1"/>
    </xf>
    <xf numFmtId="0" fontId="0" fillId="0" borderId="148" xfId="0" applyBorder="1" applyAlignment="1">
      <alignment horizontal="left" wrapText="1"/>
    </xf>
    <xf numFmtId="0" fontId="76" fillId="0" borderId="148" xfId="0" applyFont="1" applyBorder="1" applyAlignment="1">
      <alignment horizontal="left" vertical="top" wrapText="1"/>
    </xf>
    <xf numFmtId="0" fontId="77" fillId="0" borderId="148" xfId="0" applyFont="1" applyBorder="1" applyAlignment="1">
      <alignment horizontal="left" vertical="top" wrapText="1"/>
    </xf>
    <xf numFmtId="0" fontId="80" fillId="0" borderId="148" xfId="0" applyFont="1" applyBorder="1" applyAlignment="1">
      <alignment horizontal="left" vertical="center" wrapText="1"/>
    </xf>
    <xf numFmtId="164" fontId="81" fillId="0" borderId="148" xfId="1" applyFont="1" applyFill="1" applyBorder="1" applyAlignment="1">
      <alignment horizontal="left" wrapText="1"/>
    </xf>
    <xf numFmtId="2" fontId="24" fillId="0" borderId="30" xfId="0" applyNumberFormat="1" applyFont="1" applyBorder="1" applyAlignment="1">
      <alignment horizontal="left" vertical="center" wrapText="1"/>
    </xf>
    <xf numFmtId="164" fontId="24" fillId="0" borderId="30" xfId="1" applyFont="1" applyFill="1" applyBorder="1" applyAlignment="1">
      <alignment horizontal="left" vertical="center" wrapText="1"/>
    </xf>
    <xf numFmtId="164" fontId="24" fillId="0" borderId="30" xfId="1" applyFont="1" applyFill="1" applyBorder="1" applyAlignment="1">
      <alignment horizontal="left" vertical="center"/>
    </xf>
    <xf numFmtId="164" fontId="24" fillId="0" borderId="31" xfId="1" applyFont="1" applyFill="1" applyBorder="1" applyAlignment="1">
      <alignment horizontal="left" vertical="center"/>
    </xf>
    <xf numFmtId="4" fontId="24" fillId="0" borderId="30" xfId="0" applyNumberFormat="1" applyFont="1" applyBorder="1" applyAlignment="1">
      <alignment horizontal="left" vertical="center" wrapText="1"/>
    </xf>
    <xf numFmtId="0" fontId="81" fillId="0" borderId="148" xfId="0" applyFont="1" applyBorder="1" applyAlignment="1">
      <alignment horizontal="left" vertical="top" wrapText="1"/>
    </xf>
    <xf numFmtId="165" fontId="82" fillId="0" borderId="148" xfId="26" applyFont="1" applyFill="1" applyBorder="1" applyAlignment="1">
      <alignment horizontal="left" vertical="top" shrinkToFit="1"/>
    </xf>
    <xf numFmtId="178" fontId="78" fillId="0" borderId="148" xfId="0" applyNumberFormat="1" applyFont="1" applyBorder="1" applyAlignment="1">
      <alignment horizontal="left" vertical="top" shrinkToFit="1"/>
    </xf>
    <xf numFmtId="164" fontId="87" fillId="0" borderId="148" xfId="1" applyFont="1" applyFill="1" applyBorder="1" applyAlignment="1">
      <alignment horizontal="left" vertical="top" wrapText="1"/>
    </xf>
    <xf numFmtId="0" fontId="64" fillId="0" borderId="148" xfId="0" applyFont="1" applyBorder="1" applyAlignment="1">
      <alignment horizontal="left" wrapText="1"/>
    </xf>
    <xf numFmtId="0" fontId="68" fillId="0" borderId="148" xfId="0" applyFont="1" applyBorder="1" applyAlignment="1">
      <alignment horizontal="left" vertical="center" wrapText="1"/>
    </xf>
    <xf numFmtId="0" fontId="39" fillId="0" borderId="0" xfId="0" applyFont="1" applyAlignment="1">
      <alignment horizontal="left"/>
    </xf>
    <xf numFmtId="0" fontId="43" fillId="0" borderId="0" xfId="0" applyFont="1" applyAlignment="1">
      <alignment horizontal="left"/>
    </xf>
    <xf numFmtId="0" fontId="11" fillId="0" borderId="0" xfId="0" applyFont="1" applyAlignment="1">
      <alignment horizontal="left"/>
    </xf>
    <xf numFmtId="0" fontId="64" fillId="0" borderId="0" xfId="0" applyFont="1" applyAlignment="1">
      <alignment horizontal="left" vertical="center"/>
    </xf>
    <xf numFmtId="165" fontId="43" fillId="0" borderId="0" xfId="26" applyFont="1" applyFill="1" applyAlignment="1">
      <alignment horizontal="left"/>
    </xf>
    <xf numFmtId="165" fontId="24" fillId="0" borderId="30" xfId="26" applyFont="1" applyFill="1" applyBorder="1" applyAlignment="1">
      <alignment horizontal="left" vertical="center"/>
    </xf>
    <xf numFmtId="165" fontId="79" fillId="0" borderId="148" xfId="26" applyFont="1" applyFill="1" applyBorder="1" applyAlignment="1">
      <alignment horizontal="left" vertical="top" shrinkToFit="1"/>
    </xf>
    <xf numFmtId="165" fontId="81" fillId="0" borderId="148" xfId="26" applyFont="1" applyFill="1" applyBorder="1" applyAlignment="1">
      <alignment horizontal="left" wrapText="1"/>
    </xf>
    <xf numFmtId="165" fontId="68" fillId="0" borderId="148" xfId="26" applyFont="1" applyFill="1" applyBorder="1" applyAlignment="1">
      <alignment horizontal="left" wrapText="1"/>
    </xf>
    <xf numFmtId="165" fontId="79" fillId="0" borderId="0" xfId="26" applyFont="1" applyFill="1" applyAlignment="1">
      <alignment horizontal="left" vertical="top"/>
    </xf>
    <xf numFmtId="164" fontId="80" fillId="0" borderId="148" xfId="1" applyFont="1" applyFill="1" applyBorder="1" applyAlignment="1">
      <alignment horizontal="left" vertical="top" wrapText="1"/>
    </xf>
    <xf numFmtId="164" fontId="84" fillId="0" borderId="148" xfId="1" applyFont="1" applyFill="1" applyBorder="1" applyAlignment="1">
      <alignment horizontal="left" vertical="top" shrinkToFit="1"/>
    </xf>
    <xf numFmtId="164" fontId="85" fillId="0" borderId="148" xfId="1" applyFont="1" applyFill="1" applyBorder="1" applyAlignment="1">
      <alignment horizontal="left" vertical="top" wrapText="1"/>
    </xf>
    <xf numFmtId="164" fontId="85" fillId="0" borderId="148" xfId="1" applyFont="1" applyFill="1" applyBorder="1" applyAlignment="1">
      <alignment horizontal="left" wrapText="1"/>
    </xf>
    <xf numFmtId="164" fontId="82" fillId="0" borderId="148" xfId="1" applyFont="1" applyFill="1" applyBorder="1" applyAlignment="1">
      <alignment horizontal="left" vertical="top" shrinkToFit="1"/>
    </xf>
    <xf numFmtId="164" fontId="43" fillId="0" borderId="0" xfId="1" applyFont="1" applyFill="1" applyAlignment="1">
      <alignment horizontal="left"/>
    </xf>
    <xf numFmtId="164" fontId="80" fillId="0" borderId="0" xfId="1" applyFont="1" applyFill="1" applyAlignment="1">
      <alignment horizontal="left" vertical="top"/>
    </xf>
    <xf numFmtId="164" fontId="85" fillId="0" borderId="0" xfId="1" applyFont="1" applyFill="1" applyAlignment="1">
      <alignment horizontal="left" vertical="top"/>
    </xf>
    <xf numFmtId="164" fontId="86" fillId="0" borderId="0" xfId="1" applyFont="1" applyFill="1" applyAlignment="1">
      <alignment horizontal="left"/>
    </xf>
    <xf numFmtId="164" fontId="83" fillId="0" borderId="148" xfId="1" applyFont="1" applyFill="1" applyBorder="1" applyAlignment="1">
      <alignment horizontal="left" vertical="top" shrinkToFit="1"/>
    </xf>
    <xf numFmtId="0" fontId="68" fillId="0" borderId="0" xfId="0" applyFont="1" applyAlignment="1">
      <alignment horizontal="center" vertical="center"/>
    </xf>
    <xf numFmtId="0" fontId="77" fillId="8" borderId="0" xfId="0" applyFont="1" applyFill="1" applyAlignment="1">
      <alignment horizontal="left" vertical="center" wrapText="1"/>
    </xf>
    <xf numFmtId="0" fontId="88" fillId="0" borderId="0" xfId="0" applyFont="1" applyAlignment="1">
      <alignment horizontal="center" vertical="center"/>
    </xf>
    <xf numFmtId="0" fontId="43" fillId="8" borderId="0" xfId="0" applyFont="1" applyFill="1" applyAlignment="1">
      <alignment vertical="center"/>
    </xf>
    <xf numFmtId="0" fontId="24" fillId="10" borderId="35" xfId="0" applyFont="1" applyFill="1" applyBorder="1" applyAlignment="1">
      <alignment vertical="center" wrapText="1"/>
    </xf>
    <xf numFmtId="0" fontId="42" fillId="0" borderId="0" xfId="0" applyFont="1" applyAlignment="1">
      <alignment vertical="center"/>
    </xf>
    <xf numFmtId="165" fontId="11" fillId="0" borderId="24" xfId="26" applyFont="1" applyFill="1" applyBorder="1" applyAlignment="1" applyProtection="1">
      <alignment horizontal="right" vertical="center"/>
    </xf>
    <xf numFmtId="164" fontId="24" fillId="0" borderId="0" xfId="0" applyNumberFormat="1" applyFont="1" applyAlignment="1">
      <alignment vertical="center"/>
    </xf>
    <xf numFmtId="0" fontId="24" fillId="10" borderId="0" xfId="0" applyFont="1" applyFill="1" applyAlignment="1">
      <alignment horizontal="left" vertical="center" wrapText="1"/>
    </xf>
    <xf numFmtId="0" fontId="24" fillId="10" borderId="0" xfId="0" applyFont="1" applyFill="1" applyAlignment="1">
      <alignment horizontal="center" vertical="center"/>
    </xf>
    <xf numFmtId="0" fontId="17" fillId="8" borderId="73" xfId="0" applyFont="1" applyFill="1" applyBorder="1" applyAlignment="1">
      <alignment horizontal="right" vertical="center" wrapText="1"/>
    </xf>
    <xf numFmtId="0" fontId="2" fillId="0" borderId="0" xfId="0" applyFont="1" applyAlignment="1">
      <alignment vertical="center"/>
    </xf>
    <xf numFmtId="14" fontId="24" fillId="10" borderId="0" xfId="0" applyNumberFormat="1" applyFont="1" applyFill="1" applyAlignment="1">
      <alignment horizontal="center" vertical="center" wrapText="1"/>
    </xf>
    <xf numFmtId="0" fontId="10" fillId="10" borderId="35" xfId="0" applyFont="1" applyFill="1" applyBorder="1" applyAlignment="1">
      <alignment vertical="center" wrapText="1"/>
    </xf>
    <xf numFmtId="0" fontId="26" fillId="8" borderId="57" xfId="0" applyFont="1" applyFill="1" applyBorder="1" applyAlignment="1">
      <alignment horizontal="center" vertical="center" wrapText="1"/>
    </xf>
    <xf numFmtId="10" fontId="26" fillId="8" borderId="33" xfId="16" applyNumberFormat="1" applyFont="1" applyFill="1" applyBorder="1" applyAlignment="1">
      <alignment horizontal="center" vertical="center" wrapText="1"/>
    </xf>
    <xf numFmtId="0" fontId="10" fillId="0" borderId="14"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15" xfId="0" applyFont="1" applyBorder="1" applyAlignment="1">
      <alignment horizontal="center" vertical="center" wrapText="1"/>
    </xf>
    <xf numFmtId="10" fontId="10" fillId="0" borderId="15" xfId="16" applyNumberFormat="1" applyFont="1" applyFill="1" applyBorder="1" applyAlignment="1">
      <alignment horizontal="center" vertical="center" wrapText="1"/>
    </xf>
    <xf numFmtId="0" fontId="10" fillId="0" borderId="0" xfId="0" applyFont="1" applyAlignment="1">
      <alignment horizontal="center" vertical="center" wrapText="1"/>
    </xf>
    <xf numFmtId="0" fontId="17" fillId="0" borderId="0" xfId="0" applyFont="1" applyAlignment="1">
      <alignment horizontal="center" vertical="center" wrapText="1"/>
    </xf>
    <xf numFmtId="179" fontId="27" fillId="0" borderId="0" xfId="26" applyNumberFormat="1" applyFont="1" applyAlignment="1">
      <alignment vertical="center"/>
    </xf>
    <xf numFmtId="169" fontId="27" fillId="0" borderId="0" xfId="16" applyNumberFormat="1" applyFont="1" applyAlignment="1">
      <alignment vertical="center"/>
    </xf>
    <xf numFmtId="0" fontId="17" fillId="0" borderId="41" xfId="0" applyFont="1" applyBorder="1" applyAlignment="1">
      <alignment horizontal="right" vertical="center" wrapText="1"/>
    </xf>
    <xf numFmtId="0" fontId="17" fillId="0" borderId="42" xfId="0" applyFont="1" applyBorder="1" applyAlignment="1">
      <alignment horizontal="right" vertical="center" wrapText="1"/>
    </xf>
    <xf numFmtId="0" fontId="17" fillId="0" borderId="72" xfId="0" applyFont="1" applyBorder="1" applyAlignment="1">
      <alignment horizontal="right" vertical="center" wrapText="1"/>
    </xf>
    <xf numFmtId="164" fontId="24" fillId="0" borderId="39" xfId="1" applyFont="1" applyFill="1" applyBorder="1" applyAlignment="1">
      <alignment horizontal="right" vertical="center"/>
    </xf>
    <xf numFmtId="164" fontId="17" fillId="8" borderId="61" xfId="1" applyFont="1" applyFill="1" applyBorder="1" applyAlignment="1">
      <alignment horizontal="right" vertical="center"/>
    </xf>
    <xf numFmtId="165" fontId="26" fillId="18" borderId="20" xfId="12" applyNumberFormat="1" applyFont="1" applyFill="1" applyBorder="1" applyAlignment="1">
      <alignment vertical="center" wrapText="1"/>
    </xf>
    <xf numFmtId="180" fontId="26" fillId="18" borderId="82" xfId="16" applyNumberFormat="1" applyFont="1" applyFill="1" applyBorder="1" applyAlignment="1">
      <alignment horizontal="center" vertical="center" wrapText="1"/>
    </xf>
    <xf numFmtId="165" fontId="10" fillId="0" borderId="0" xfId="12" applyNumberFormat="1" applyFont="1" applyAlignment="1">
      <alignment horizontal="right" vertical="center" wrapText="1"/>
    </xf>
    <xf numFmtId="168" fontId="10" fillId="0" borderId="0" xfId="12" applyNumberFormat="1" applyFont="1" applyAlignment="1">
      <alignment vertical="center" wrapText="1"/>
    </xf>
    <xf numFmtId="2" fontId="93" fillId="0" borderId="0" xfId="0" applyNumberFormat="1" applyFont="1" applyAlignment="1">
      <alignment vertical="center"/>
    </xf>
    <xf numFmtId="180" fontId="24" fillId="0" borderId="0" xfId="0" applyNumberFormat="1" applyFont="1" applyAlignment="1">
      <alignment vertical="center"/>
    </xf>
    <xf numFmtId="181" fontId="93" fillId="0" borderId="0" xfId="26" applyNumberFormat="1" applyFont="1" applyAlignment="1">
      <alignment vertical="center"/>
    </xf>
    <xf numFmtId="182" fontId="93" fillId="0" borderId="0" xfId="0" applyNumberFormat="1" applyFont="1" applyAlignment="1">
      <alignment vertical="center"/>
    </xf>
    <xf numFmtId="183" fontId="93" fillId="0" borderId="0" xfId="26" applyNumberFormat="1" applyFont="1" applyAlignment="1">
      <alignment vertical="center"/>
    </xf>
    <xf numFmtId="184" fontId="24" fillId="0" borderId="0" xfId="0" applyNumberFormat="1" applyFont="1" applyAlignment="1">
      <alignment vertical="center"/>
    </xf>
    <xf numFmtId="183" fontId="28" fillId="0" borderId="0" xfId="26" applyNumberFormat="1" applyFont="1" applyAlignment="1">
      <alignment vertical="center"/>
    </xf>
    <xf numFmtId="185" fontId="24" fillId="0" borderId="0" xfId="0" applyNumberFormat="1" applyFont="1" applyAlignment="1">
      <alignment vertical="center"/>
    </xf>
    <xf numFmtId="165" fontId="10" fillId="8" borderId="15" xfId="26" applyFont="1" applyFill="1" applyBorder="1" applyAlignment="1">
      <alignment vertical="center" wrapText="1"/>
    </xf>
    <xf numFmtId="164" fontId="17" fillId="0" borderId="55" xfId="1" applyFont="1" applyFill="1" applyBorder="1" applyAlignment="1">
      <alignment horizontal="right" vertical="center"/>
    </xf>
    <xf numFmtId="0" fontId="10" fillId="8" borderId="14" xfId="0" applyFont="1" applyFill="1" applyBorder="1" applyAlignment="1">
      <alignment horizontal="center" vertical="center" wrapText="1"/>
    </xf>
    <xf numFmtId="0" fontId="10" fillId="8" borderId="64" xfId="0" applyFont="1" applyFill="1" applyBorder="1" applyAlignment="1">
      <alignment horizontal="center" vertical="center" wrapText="1"/>
    </xf>
    <xf numFmtId="0" fontId="10" fillId="8" borderId="15" xfId="0" applyFont="1" applyFill="1" applyBorder="1" applyAlignment="1">
      <alignment horizontal="center" vertical="center" wrapText="1"/>
    </xf>
    <xf numFmtId="165" fontId="10" fillId="8" borderId="15" xfId="26" applyFont="1" applyFill="1" applyBorder="1" applyAlignment="1">
      <alignment vertical="center"/>
    </xf>
    <xf numFmtId="0" fontId="10" fillId="8" borderId="15" xfId="0" applyFont="1" applyFill="1" applyBorder="1" applyAlignment="1">
      <alignment vertical="center" wrapText="1"/>
    </xf>
    <xf numFmtId="43" fontId="49" fillId="0" borderId="0" xfId="0" applyNumberFormat="1" applyFont="1" applyAlignment="1">
      <alignment horizontal="center"/>
    </xf>
    <xf numFmtId="10" fontId="11" fillId="0" borderId="24" xfId="18" applyNumberFormat="1" applyFont="1" applyFill="1" applyBorder="1" applyAlignment="1" applyProtection="1">
      <alignment horizontal="center" vertical="center"/>
    </xf>
    <xf numFmtId="171" fontId="11" fillId="0" borderId="31" xfId="25" applyFont="1" applyFill="1" applyBorder="1" applyAlignment="1" applyProtection="1">
      <alignment horizontal="center" vertical="center"/>
    </xf>
    <xf numFmtId="0" fontId="24" fillId="0" borderId="37" xfId="0" applyFont="1" applyBorder="1" applyAlignment="1">
      <alignment vertical="center"/>
    </xf>
    <xf numFmtId="0" fontId="24" fillId="0" borderId="37" xfId="0" applyFont="1" applyBorder="1" applyAlignment="1">
      <alignment horizontal="left" vertical="center"/>
    </xf>
    <xf numFmtId="10" fontId="17" fillId="0" borderId="42" xfId="1" applyNumberFormat="1" applyFont="1" applyFill="1" applyBorder="1" applyAlignment="1">
      <alignment horizontal="right" vertical="center"/>
    </xf>
    <xf numFmtId="10" fontId="24" fillId="0" borderId="0" xfId="1" applyNumberFormat="1" applyFont="1" applyFill="1" applyBorder="1" applyAlignment="1">
      <alignment vertical="center"/>
    </xf>
    <xf numFmtId="10" fontId="17" fillId="8" borderId="0" xfId="1" applyNumberFormat="1" applyFont="1" applyFill="1" applyBorder="1" applyAlignment="1">
      <alignment horizontal="right" vertical="center"/>
    </xf>
    <xf numFmtId="0" fontId="93" fillId="0" borderId="0" xfId="0" applyFont="1" applyAlignment="1">
      <alignment vertical="center"/>
    </xf>
    <xf numFmtId="180" fontId="94" fillId="0" borderId="0" xfId="0" applyNumberFormat="1" applyFont="1" applyAlignment="1">
      <alignment vertical="center"/>
    </xf>
    <xf numFmtId="10" fontId="26" fillId="18" borderId="82" xfId="16" applyNumberFormat="1" applyFont="1" applyFill="1" applyBorder="1" applyAlignment="1">
      <alignment horizontal="center" vertical="center" wrapText="1"/>
    </xf>
    <xf numFmtId="10" fontId="10" fillId="8" borderId="30" xfId="16" applyNumberFormat="1" applyFont="1" applyFill="1" applyBorder="1" applyAlignment="1">
      <alignment horizontal="center" vertical="center"/>
    </xf>
    <xf numFmtId="0" fontId="22" fillId="10" borderId="48" xfId="0" applyFont="1" applyFill="1" applyBorder="1" applyAlignment="1">
      <alignment horizontal="center" vertical="center" wrapText="1"/>
    </xf>
    <xf numFmtId="0" fontId="22" fillId="10" borderId="0" xfId="0" applyFont="1" applyFill="1" applyAlignment="1">
      <alignment horizontal="center" vertical="center" wrapText="1"/>
    </xf>
    <xf numFmtId="0" fontId="22" fillId="10" borderId="86" xfId="0" applyFont="1" applyFill="1" applyBorder="1" applyAlignment="1">
      <alignment horizontal="center" vertical="center" wrapText="1"/>
    </xf>
    <xf numFmtId="0" fontId="22" fillId="0" borderId="101" xfId="0" applyFont="1" applyBorder="1" applyAlignment="1">
      <alignment horizontal="center"/>
    </xf>
    <xf numFmtId="0" fontId="22" fillId="0" borderId="91" xfId="0" applyFont="1" applyBorder="1" applyAlignment="1">
      <alignment horizontal="center"/>
    </xf>
    <xf numFmtId="0" fontId="22" fillId="0" borderId="92" xfId="0" applyFont="1" applyBorder="1" applyAlignment="1">
      <alignment horizontal="center"/>
    </xf>
    <xf numFmtId="0" fontId="23" fillId="10" borderId="48" xfId="0" applyFont="1" applyFill="1" applyBorder="1" applyAlignment="1">
      <alignment horizontal="center" vertical="center" wrapText="1"/>
    </xf>
    <xf numFmtId="0" fontId="23" fillId="10" borderId="0" xfId="0" applyFont="1" applyFill="1" applyAlignment="1">
      <alignment horizontal="center" vertical="center" wrapText="1"/>
    </xf>
    <xf numFmtId="0" fontId="23" fillId="10" borderId="86" xfId="0" applyFont="1" applyFill="1" applyBorder="1" applyAlignment="1">
      <alignment horizontal="center" vertical="center" wrapText="1"/>
    </xf>
    <xf numFmtId="0" fontId="23" fillId="0" borderId="0" xfId="0" applyFont="1" applyAlignment="1">
      <alignment horizontal="center" vertical="center"/>
    </xf>
    <xf numFmtId="165" fontId="17" fillId="18" borderId="93" xfId="12" applyNumberFormat="1" applyFont="1" applyFill="1" applyBorder="1" applyAlignment="1">
      <alignment horizontal="center" vertical="center" wrapText="1"/>
    </xf>
    <xf numFmtId="165" fontId="17" fillId="18" borderId="69" xfId="12" applyNumberFormat="1" applyFont="1" applyFill="1" applyBorder="1" applyAlignment="1">
      <alignment horizontal="center" vertical="center" wrapText="1"/>
    </xf>
    <xf numFmtId="165" fontId="17" fillId="18" borderId="147" xfId="12" applyNumberFormat="1" applyFont="1" applyFill="1" applyBorder="1" applyAlignment="1">
      <alignment horizontal="center" vertical="center" wrapText="1"/>
    </xf>
    <xf numFmtId="0" fontId="23" fillId="0" borderId="48" xfId="0" applyFont="1" applyBorder="1" applyAlignment="1">
      <alignment horizontal="center" vertical="center" wrapText="1"/>
    </xf>
    <xf numFmtId="0" fontId="23" fillId="0" borderId="0" xfId="0" applyFont="1" applyAlignment="1">
      <alignment horizontal="center" vertical="center" wrapText="1"/>
    </xf>
    <xf numFmtId="0" fontId="23" fillId="0" borderId="86" xfId="0" applyFont="1" applyBorder="1" applyAlignment="1">
      <alignment horizontal="center" vertical="center" wrapText="1"/>
    </xf>
    <xf numFmtId="0" fontId="23" fillId="21" borderId="57" xfId="0" applyFont="1" applyFill="1" applyBorder="1" applyAlignment="1">
      <alignment horizontal="center" vertical="center"/>
    </xf>
    <xf numFmtId="0" fontId="69" fillId="18" borderId="133" xfId="0" applyFont="1" applyFill="1" applyBorder="1" applyAlignment="1">
      <alignment horizontal="center" vertical="center" wrapText="1"/>
    </xf>
    <xf numFmtId="0" fontId="69" fillId="18" borderId="134" xfId="0" applyFont="1" applyFill="1" applyBorder="1" applyAlignment="1">
      <alignment horizontal="center" vertical="center" wrapText="1"/>
    </xf>
    <xf numFmtId="0" fontId="69" fillId="18" borderId="135" xfId="0" applyFont="1" applyFill="1" applyBorder="1" applyAlignment="1">
      <alignment horizontal="center" vertical="center" wrapText="1"/>
    </xf>
    <xf numFmtId="0" fontId="69" fillId="0" borderId="140" xfId="0" applyFont="1" applyBorder="1" applyAlignment="1">
      <alignment horizontal="center" vertical="center" wrapText="1"/>
    </xf>
    <xf numFmtId="0" fontId="69" fillId="0" borderId="141" xfId="0" applyFont="1" applyBorder="1" applyAlignment="1">
      <alignment horizontal="center" vertical="center" wrapText="1"/>
    </xf>
    <xf numFmtId="0" fontId="69" fillId="0" borderId="142" xfId="0" applyFont="1" applyBorder="1" applyAlignment="1">
      <alignment horizontal="center" vertical="center" wrapText="1"/>
    </xf>
    <xf numFmtId="0" fontId="69" fillId="26" borderId="143" xfId="0" applyFont="1" applyFill="1" applyBorder="1" applyAlignment="1">
      <alignment vertical="center" wrapText="1"/>
    </xf>
    <xf numFmtId="0" fontId="69" fillId="26" borderId="138" xfId="0" applyFont="1" applyFill="1" applyBorder="1" applyAlignment="1">
      <alignment vertical="center" wrapText="1"/>
    </xf>
    <xf numFmtId="0" fontId="69" fillId="26" borderId="136" xfId="0" applyFont="1" applyFill="1" applyBorder="1" applyAlignment="1">
      <alignment vertical="center" wrapText="1"/>
    </xf>
    <xf numFmtId="0" fontId="69" fillId="26" borderId="143" xfId="0" applyFont="1" applyFill="1" applyBorder="1" applyAlignment="1">
      <alignment horizontal="center" vertical="center" wrapText="1"/>
    </xf>
    <xf numFmtId="0" fontId="69" fillId="26" borderId="138" xfId="0" applyFont="1" applyFill="1" applyBorder="1" applyAlignment="1">
      <alignment horizontal="center" vertical="center" wrapText="1"/>
    </xf>
    <xf numFmtId="0" fontId="69" fillId="26" borderId="136" xfId="0" applyFont="1" applyFill="1" applyBorder="1" applyAlignment="1">
      <alignment horizontal="center" vertical="center" wrapText="1"/>
    </xf>
    <xf numFmtId="0" fontId="69" fillId="26" borderId="144" xfId="0" applyFont="1" applyFill="1" applyBorder="1" applyAlignment="1">
      <alignment horizontal="center" vertical="center" wrapText="1"/>
    </xf>
    <xf numFmtId="0" fontId="69" fillId="26" borderId="145" xfId="0" applyFont="1" applyFill="1" applyBorder="1" applyAlignment="1">
      <alignment horizontal="center" vertical="center" wrapText="1"/>
    </xf>
    <xf numFmtId="0" fontId="69" fillId="26" borderId="146" xfId="0" applyFont="1" applyFill="1" applyBorder="1" applyAlignment="1">
      <alignment horizontal="center" vertical="center" wrapText="1"/>
    </xf>
    <xf numFmtId="0" fontId="17" fillId="8" borderId="62" xfId="0" applyFont="1" applyFill="1" applyBorder="1" applyAlignment="1">
      <alignment horizontal="right" vertical="center" wrapText="1"/>
    </xf>
    <xf numFmtId="0" fontId="17" fillId="8" borderId="73" xfId="0" applyFont="1" applyFill="1" applyBorder="1" applyAlignment="1">
      <alignment horizontal="right" vertical="center" wrapText="1"/>
    </xf>
    <xf numFmtId="0" fontId="17" fillId="8" borderId="60" xfId="0" applyFont="1" applyFill="1" applyBorder="1" applyAlignment="1">
      <alignment horizontal="right" vertical="center" wrapText="1"/>
    </xf>
    <xf numFmtId="165" fontId="26" fillId="18" borderId="76" xfId="12" applyNumberFormat="1" applyFont="1" applyFill="1" applyBorder="1" applyAlignment="1">
      <alignment horizontal="center" vertical="center" wrapText="1"/>
    </xf>
    <xf numFmtId="165" fontId="26" fillId="18" borderId="20" xfId="12" applyNumberFormat="1" applyFont="1" applyFill="1" applyBorder="1" applyAlignment="1">
      <alignment horizontal="center" vertical="center" wrapText="1"/>
    </xf>
    <xf numFmtId="0" fontId="24" fillId="0" borderId="0" xfId="0" applyFont="1" applyAlignment="1">
      <alignment horizontal="center" vertical="center"/>
    </xf>
    <xf numFmtId="0" fontId="26" fillId="8" borderId="150" xfId="0" applyFont="1" applyFill="1" applyBorder="1" applyAlignment="1">
      <alignment horizontal="center" vertical="center" wrapText="1"/>
    </xf>
    <xf numFmtId="0" fontId="26" fillId="8" borderId="151" xfId="0" applyFont="1" applyFill="1" applyBorder="1" applyAlignment="1">
      <alignment horizontal="center" vertical="center" wrapText="1"/>
    </xf>
    <xf numFmtId="0" fontId="26" fillId="8" borderId="57" xfId="0" applyFont="1" applyFill="1" applyBorder="1" applyAlignment="1">
      <alignment horizontal="center" vertical="center" wrapText="1"/>
    </xf>
    <xf numFmtId="0" fontId="26" fillId="8" borderId="33" xfId="0" applyFont="1" applyFill="1" applyBorder="1" applyAlignment="1">
      <alignment horizontal="center" vertical="center" wrapText="1"/>
    </xf>
    <xf numFmtId="0" fontId="24" fillId="10" borderId="22" xfId="0" applyFont="1" applyFill="1" applyBorder="1" applyAlignment="1">
      <alignment horizontal="center" vertical="center"/>
    </xf>
    <xf numFmtId="0" fontId="24" fillId="10" borderId="43" xfId="0" applyFont="1" applyFill="1" applyBorder="1" applyAlignment="1">
      <alignment horizontal="center" vertical="center"/>
    </xf>
    <xf numFmtId="0" fontId="24" fillId="10" borderId="35" xfId="0" applyFont="1" applyFill="1" applyBorder="1" applyAlignment="1">
      <alignment horizontal="center" vertical="center"/>
    </xf>
    <xf numFmtId="0" fontId="24" fillId="10" borderId="0" xfId="0" applyFont="1" applyFill="1" applyAlignment="1">
      <alignment horizontal="center" vertical="center"/>
    </xf>
    <xf numFmtId="0" fontId="91" fillId="10" borderId="35" xfId="0" applyFont="1" applyFill="1" applyBorder="1" applyAlignment="1">
      <alignment horizontal="center" vertical="center" wrapText="1"/>
    </xf>
    <xf numFmtId="0" fontId="91" fillId="10" borderId="0" xfId="0" applyFont="1" applyFill="1" applyAlignment="1">
      <alignment horizontal="center" vertical="center" wrapText="1"/>
    </xf>
    <xf numFmtId="0" fontId="92" fillId="10" borderId="35" xfId="0" applyFont="1" applyFill="1" applyBorder="1" applyAlignment="1">
      <alignment horizontal="center" vertical="center" wrapText="1"/>
    </xf>
    <xf numFmtId="0" fontId="92" fillId="10" borderId="0" xfId="0" applyFont="1" applyFill="1" applyAlignment="1">
      <alignment horizontal="center" vertical="center" wrapText="1"/>
    </xf>
    <xf numFmtId="14" fontId="24" fillId="10" borderId="35" xfId="0" applyNumberFormat="1" applyFont="1" applyFill="1" applyBorder="1" applyAlignment="1">
      <alignment horizontal="center" vertical="center" wrapText="1"/>
    </xf>
    <xf numFmtId="14" fontId="24" fillId="10" borderId="0" xfId="0" applyNumberFormat="1" applyFont="1" applyFill="1" applyAlignment="1">
      <alignment horizontal="center" vertical="center" wrapText="1"/>
    </xf>
    <xf numFmtId="0" fontId="10" fillId="10" borderId="0" xfId="0" applyFont="1" applyFill="1" applyAlignment="1">
      <alignment horizontal="left" vertical="center" wrapText="1"/>
    </xf>
    <xf numFmtId="2" fontId="17" fillId="0" borderId="43" xfId="0" applyNumberFormat="1" applyFont="1" applyBorder="1" applyAlignment="1">
      <alignment vertical="center"/>
    </xf>
    <xf numFmtId="2" fontId="17" fillId="0" borderId="0" xfId="0" applyNumberFormat="1" applyFont="1" applyAlignment="1">
      <alignment vertical="center"/>
    </xf>
    <xf numFmtId="0" fontId="10" fillId="10" borderId="35" xfId="0" applyFont="1" applyFill="1" applyBorder="1" applyAlignment="1">
      <alignment horizontal="left" vertical="center" wrapText="1"/>
    </xf>
    <xf numFmtId="168" fontId="24" fillId="10" borderId="0" xfId="0" applyNumberFormat="1" applyFont="1" applyFill="1" applyAlignment="1">
      <alignment horizontal="left" vertical="center" wrapText="1"/>
    </xf>
    <xf numFmtId="0" fontId="24" fillId="10" borderId="0" xfId="0" applyFont="1" applyFill="1" applyAlignment="1">
      <alignment horizontal="left" vertical="center" wrapText="1"/>
    </xf>
    <xf numFmtId="0" fontId="26" fillId="8" borderId="149" xfId="0" applyFont="1" applyFill="1" applyBorder="1" applyAlignment="1">
      <alignment horizontal="center" vertical="center" wrapText="1"/>
    </xf>
    <xf numFmtId="0" fontId="26" fillId="8" borderId="104" xfId="0" applyFont="1" applyFill="1" applyBorder="1" applyAlignment="1">
      <alignment horizontal="center" vertical="center" wrapText="1"/>
    </xf>
    <xf numFmtId="0" fontId="26" fillId="8" borderId="77" xfId="0" applyFont="1" applyFill="1" applyBorder="1" applyAlignment="1">
      <alignment horizontal="center" vertical="center" wrapText="1"/>
    </xf>
    <xf numFmtId="0" fontId="26" fillId="8" borderId="103" xfId="0" applyFont="1" applyFill="1" applyBorder="1" applyAlignment="1">
      <alignment horizontal="center" vertical="center" wrapText="1"/>
    </xf>
    <xf numFmtId="0" fontId="26" fillId="8" borderId="79" xfId="0" applyFont="1" applyFill="1" applyBorder="1" applyAlignment="1">
      <alignment horizontal="center" vertical="center" wrapText="1"/>
    </xf>
    <xf numFmtId="0" fontId="26" fillId="8" borderId="34" xfId="0" applyFont="1" applyFill="1" applyBorder="1" applyAlignment="1">
      <alignment horizontal="center" vertical="center" wrapText="1"/>
    </xf>
    <xf numFmtId="165" fontId="10" fillId="18" borderId="39" xfId="12" applyNumberFormat="1" applyFont="1" applyFill="1" applyBorder="1" applyAlignment="1">
      <alignment horizontal="center" vertical="center" wrapText="1"/>
    </xf>
    <xf numFmtId="165" fontId="10" fillId="18" borderId="37" xfId="12" applyNumberFormat="1" applyFont="1" applyFill="1" applyBorder="1" applyAlignment="1">
      <alignment horizontal="center" vertical="center" wrapText="1"/>
    </xf>
    <xf numFmtId="165" fontId="10" fillId="18" borderId="38" xfId="12" applyNumberFormat="1" applyFont="1" applyFill="1" applyBorder="1" applyAlignment="1">
      <alignment horizontal="center" vertical="center" wrapText="1"/>
    </xf>
    <xf numFmtId="0" fontId="25" fillId="8" borderId="30" xfId="0" applyFont="1" applyFill="1" applyBorder="1" applyAlignment="1">
      <alignment horizontal="center" vertical="center" wrapText="1"/>
    </xf>
    <xf numFmtId="0" fontId="24" fillId="10" borderId="48" xfId="0" applyFont="1" applyFill="1" applyBorder="1" applyAlignment="1">
      <alignment horizontal="left" vertical="center" wrapText="1"/>
    </xf>
    <xf numFmtId="0" fontId="24" fillId="10" borderId="86" xfId="0" applyFont="1" applyFill="1" applyBorder="1" applyAlignment="1">
      <alignment horizontal="left" vertical="center" wrapText="1"/>
    </xf>
    <xf numFmtId="0" fontId="17" fillId="0" borderId="47" xfId="0" applyFont="1" applyBorder="1" applyAlignment="1">
      <alignment horizontal="right" vertical="center" wrapText="1"/>
    </xf>
    <xf numFmtId="0" fontId="17" fillId="0" borderId="51" xfId="0" applyFont="1" applyBorder="1" applyAlignment="1">
      <alignment horizontal="right" vertical="center" wrapText="1"/>
    </xf>
    <xf numFmtId="0" fontId="17" fillId="0" borderId="84" xfId="0" applyFont="1" applyBorder="1" applyAlignment="1">
      <alignment horizontal="right" vertical="center" wrapText="1"/>
    </xf>
    <xf numFmtId="165" fontId="10" fillId="18" borderId="93" xfId="12" applyNumberFormat="1" applyFont="1" applyFill="1" applyBorder="1" applyAlignment="1">
      <alignment horizontal="center" vertical="center" wrapText="1"/>
    </xf>
    <xf numFmtId="165" fontId="10" fillId="18" borderId="69" xfId="12" applyNumberFormat="1" applyFont="1" applyFill="1" applyBorder="1" applyAlignment="1">
      <alignment horizontal="center" vertical="center" wrapText="1"/>
    </xf>
    <xf numFmtId="165" fontId="10" fillId="18" borderId="147" xfId="12" applyNumberFormat="1" applyFont="1" applyFill="1" applyBorder="1" applyAlignment="1">
      <alignment horizontal="center" vertical="center" wrapText="1"/>
    </xf>
    <xf numFmtId="165" fontId="10" fillId="0" borderId="54" xfId="12" applyNumberFormat="1" applyFont="1" applyBorder="1" applyAlignment="1">
      <alignment horizontal="center" vertical="center" wrapText="1"/>
    </xf>
    <xf numFmtId="165" fontId="10" fillId="0" borderId="74" xfId="12" applyNumberFormat="1" applyFont="1" applyBorder="1" applyAlignment="1">
      <alignment horizontal="center" vertical="center" wrapText="1"/>
    </xf>
    <xf numFmtId="165" fontId="10" fillId="0" borderId="85" xfId="12" applyNumberFormat="1" applyFont="1" applyBorder="1" applyAlignment="1">
      <alignment horizontal="center" vertical="center" wrapText="1"/>
    </xf>
    <xf numFmtId="0" fontId="25" fillId="8" borderId="45" xfId="0" applyFont="1" applyFill="1" applyBorder="1" applyAlignment="1">
      <alignment horizontal="center" vertical="center" wrapText="1"/>
    </xf>
    <xf numFmtId="0" fontId="25" fillId="8" borderId="15" xfId="0" applyFont="1" applyFill="1" applyBorder="1" applyAlignment="1">
      <alignment horizontal="center" vertical="center" wrapText="1"/>
    </xf>
    <xf numFmtId="0" fontId="17" fillId="10" borderId="48" xfId="0" applyFont="1" applyFill="1" applyBorder="1" applyAlignment="1">
      <alignment horizontal="left" vertical="center" wrapText="1"/>
    </xf>
    <xf numFmtId="0" fontId="17" fillId="10" borderId="0" xfId="0" applyFont="1" applyFill="1" applyAlignment="1">
      <alignment horizontal="left" vertical="center" wrapText="1"/>
    </xf>
    <xf numFmtId="0" fontId="24" fillId="10" borderId="101" xfId="0" applyFont="1" applyFill="1" applyBorder="1" applyAlignment="1">
      <alignment horizontal="center" vertical="center"/>
    </xf>
    <xf numFmtId="0" fontId="24" fillId="10" borderId="91" xfId="0" applyFont="1" applyFill="1" applyBorder="1" applyAlignment="1">
      <alignment horizontal="center" vertical="center"/>
    </xf>
    <xf numFmtId="0" fontId="24" fillId="10" borderId="92" xfId="0" applyFont="1" applyFill="1" applyBorder="1" applyAlignment="1">
      <alignment horizontal="center" vertical="center"/>
    </xf>
    <xf numFmtId="0" fontId="24" fillId="10" borderId="48" xfId="0" applyFont="1" applyFill="1" applyBorder="1" applyAlignment="1">
      <alignment horizontal="center" vertical="center"/>
    </xf>
    <xf numFmtId="0" fontId="24" fillId="10" borderId="86" xfId="0" applyFont="1" applyFill="1" applyBorder="1" applyAlignment="1">
      <alignment horizontal="center" vertical="center"/>
    </xf>
    <xf numFmtId="0" fontId="17" fillId="10" borderId="48" xfId="0" applyFont="1" applyFill="1" applyBorder="1" applyAlignment="1">
      <alignment horizontal="center" vertical="center" wrapText="1"/>
    </xf>
    <xf numFmtId="0" fontId="17" fillId="10" borderId="0" xfId="0" applyFont="1" applyFill="1" applyAlignment="1">
      <alignment horizontal="center" vertical="center" wrapText="1"/>
    </xf>
    <xf numFmtId="0" fontId="17" fillId="10" borderId="86" xfId="0" applyFont="1" applyFill="1" applyBorder="1" applyAlignment="1">
      <alignment horizontal="center" vertical="center" wrapText="1"/>
    </xf>
    <xf numFmtId="0" fontId="24" fillId="10" borderId="48" xfId="0" applyFont="1" applyFill="1" applyBorder="1" applyAlignment="1">
      <alignment horizontal="center" vertical="center" wrapText="1"/>
    </xf>
    <xf numFmtId="0" fontId="24" fillId="10" borderId="0" xfId="0" applyFont="1" applyFill="1" applyAlignment="1">
      <alignment horizontal="center" vertical="center" wrapText="1"/>
    </xf>
    <xf numFmtId="0" fontId="24" fillId="10" borderId="86" xfId="0" applyFont="1" applyFill="1" applyBorder="1" applyAlignment="1">
      <alignment horizontal="center" vertical="center" wrapText="1"/>
    </xf>
    <xf numFmtId="0" fontId="17" fillId="10" borderId="86" xfId="0" applyFont="1" applyFill="1" applyBorder="1" applyAlignment="1">
      <alignment horizontal="left" vertical="center" wrapText="1"/>
    </xf>
    <xf numFmtId="0" fontId="17" fillId="10" borderId="35" xfId="0" applyFont="1" applyFill="1" applyBorder="1" applyAlignment="1">
      <alignment horizontal="left" vertical="center" wrapText="1"/>
    </xf>
    <xf numFmtId="0" fontId="17" fillId="10" borderId="0" xfId="0" applyFont="1" applyFill="1" applyAlignment="1">
      <alignment horizontal="right" vertical="center" wrapText="1"/>
    </xf>
    <xf numFmtId="0" fontId="24" fillId="10" borderId="44" xfId="0" applyFont="1" applyFill="1" applyBorder="1" applyAlignment="1">
      <alignment horizontal="center" vertical="center"/>
    </xf>
    <xf numFmtId="0" fontId="24" fillId="10" borderId="29" xfId="0" applyFont="1" applyFill="1" applyBorder="1" applyAlignment="1">
      <alignment horizontal="center" vertical="center"/>
    </xf>
    <xf numFmtId="0" fontId="17" fillId="10" borderId="35" xfId="0" applyFont="1" applyFill="1" applyBorder="1" applyAlignment="1">
      <alignment horizontal="center" vertical="center" wrapText="1"/>
    </xf>
    <xf numFmtId="0" fontId="17" fillId="10" borderId="29" xfId="0" applyFont="1" applyFill="1" applyBorder="1" applyAlignment="1">
      <alignment horizontal="center" vertical="center" wrapText="1"/>
    </xf>
    <xf numFmtId="0" fontId="24" fillId="10" borderId="35" xfId="0" applyFont="1" applyFill="1" applyBorder="1" applyAlignment="1">
      <alignment horizontal="center" vertical="center" wrapText="1"/>
    </xf>
    <xf numFmtId="0" fontId="24" fillId="10" borderId="29" xfId="0" applyFont="1" applyFill="1" applyBorder="1" applyAlignment="1">
      <alignment horizontal="center" vertical="center" wrapText="1"/>
    </xf>
    <xf numFmtId="0" fontId="17" fillId="10" borderId="29" xfId="0" applyFont="1" applyFill="1" applyBorder="1" applyAlignment="1">
      <alignment horizontal="left" vertical="center" wrapText="1"/>
    </xf>
    <xf numFmtId="165" fontId="10" fillId="18" borderId="41" xfId="12" applyNumberFormat="1" applyFont="1" applyFill="1" applyBorder="1" applyAlignment="1">
      <alignment horizontal="right" vertical="center" wrapText="1"/>
    </xf>
    <xf numFmtId="165" fontId="10" fillId="18" borderId="42" xfId="12" applyNumberFormat="1" applyFont="1" applyFill="1" applyBorder="1" applyAlignment="1">
      <alignment horizontal="right" vertical="center" wrapText="1"/>
    </xf>
    <xf numFmtId="165" fontId="10" fillId="18" borderId="72" xfId="12" applyNumberFormat="1" applyFont="1" applyFill="1" applyBorder="1" applyAlignment="1">
      <alignment horizontal="right" vertical="center" wrapText="1"/>
    </xf>
    <xf numFmtId="0" fontId="24" fillId="10" borderId="35" xfId="0" applyFont="1" applyFill="1" applyBorder="1" applyAlignment="1">
      <alignment horizontal="left" vertical="center" wrapText="1"/>
    </xf>
    <xf numFmtId="0" fontId="24" fillId="10" borderId="29" xfId="0" applyFont="1" applyFill="1" applyBorder="1" applyAlignment="1">
      <alignment horizontal="left" vertical="center" wrapText="1"/>
    </xf>
    <xf numFmtId="0" fontId="17" fillId="0" borderId="23" xfId="0" applyFont="1" applyBorder="1" applyAlignment="1">
      <alignment horizontal="right" vertical="center" wrapText="1"/>
    </xf>
    <xf numFmtId="0" fontId="17" fillId="0" borderId="52" xfId="0" applyFont="1" applyBorder="1" applyAlignment="1">
      <alignment horizontal="right" vertical="center" wrapText="1"/>
    </xf>
    <xf numFmtId="165" fontId="10" fillId="18" borderId="68" xfId="12" applyNumberFormat="1" applyFont="1" applyFill="1" applyBorder="1" applyAlignment="1">
      <alignment horizontal="center" vertical="center" wrapText="1"/>
    </xf>
    <xf numFmtId="165" fontId="10" fillId="18" borderId="70" xfId="12" applyNumberFormat="1" applyFont="1" applyFill="1" applyBorder="1" applyAlignment="1">
      <alignment horizontal="center" vertical="center" wrapText="1"/>
    </xf>
    <xf numFmtId="165" fontId="10" fillId="0" borderId="66" xfId="12" applyNumberFormat="1" applyFont="1" applyBorder="1" applyAlignment="1">
      <alignment horizontal="center" vertical="center" wrapText="1"/>
    </xf>
    <xf numFmtId="165" fontId="10" fillId="0" borderId="75" xfId="12" applyNumberFormat="1" applyFont="1" applyBorder="1" applyAlignment="1">
      <alignment horizontal="center" vertical="center" wrapText="1"/>
    </xf>
    <xf numFmtId="0" fontId="90" fillId="8" borderId="25" xfId="0" applyFont="1" applyFill="1" applyBorder="1" applyAlignment="1">
      <alignment horizontal="center" vertical="center" wrapText="1"/>
    </xf>
    <xf numFmtId="0" fontId="90" fillId="8" borderId="14" xfId="0" applyFont="1" applyFill="1" applyBorder="1" applyAlignment="1">
      <alignment horizontal="center" vertical="center" wrapText="1"/>
    </xf>
    <xf numFmtId="0" fontId="25" fillId="8" borderId="31" xfId="0" applyFont="1" applyFill="1" applyBorder="1" applyAlignment="1">
      <alignment horizontal="center" vertical="center" wrapText="1"/>
    </xf>
    <xf numFmtId="0" fontId="17" fillId="8" borderId="37" xfId="0" applyFont="1" applyFill="1" applyBorder="1" applyAlignment="1">
      <alignment horizontal="center" vertical="center"/>
    </xf>
    <xf numFmtId="0" fontId="17" fillId="8" borderId="40" xfId="0" applyFont="1" applyFill="1" applyBorder="1" applyAlignment="1">
      <alignment horizontal="center" vertical="center"/>
    </xf>
    <xf numFmtId="0" fontId="25" fillId="8" borderId="25" xfId="0" applyFont="1" applyFill="1" applyBorder="1" applyAlignment="1">
      <alignment horizontal="center" vertical="center" wrapText="1"/>
    </xf>
    <xf numFmtId="0" fontId="25" fillId="8" borderId="14" xfId="0" applyFont="1" applyFill="1" applyBorder="1" applyAlignment="1">
      <alignment horizontal="center" vertical="center" wrapText="1"/>
    </xf>
    <xf numFmtId="0" fontId="17" fillId="20" borderId="0" xfId="0" applyFont="1" applyFill="1" applyAlignment="1">
      <alignment horizontal="center" vertical="center" wrapText="1"/>
    </xf>
    <xf numFmtId="0" fontId="17" fillId="8" borderId="37" xfId="0" applyFont="1" applyFill="1" applyBorder="1" applyAlignment="1">
      <alignment horizontal="center" vertical="center" wrapText="1"/>
    </xf>
    <xf numFmtId="0" fontId="17" fillId="8" borderId="40" xfId="0" applyFont="1" applyFill="1" applyBorder="1" applyAlignment="1">
      <alignment horizontal="center" vertical="center" wrapText="1"/>
    </xf>
    <xf numFmtId="0" fontId="17" fillId="8" borderId="36" xfId="0" applyFont="1" applyFill="1" applyBorder="1" applyAlignment="1">
      <alignment horizontal="right" vertical="center" wrapText="1"/>
    </xf>
    <xf numFmtId="0" fontId="17" fillId="8" borderId="37" xfId="0" applyFont="1" applyFill="1" applyBorder="1" applyAlignment="1">
      <alignment horizontal="right" vertical="center" wrapText="1"/>
    </xf>
    <xf numFmtId="0" fontId="17" fillId="8" borderId="38" xfId="0" applyFont="1" applyFill="1" applyBorder="1" applyAlignment="1">
      <alignment horizontal="right" vertical="center" wrapText="1"/>
    </xf>
    <xf numFmtId="0" fontId="17" fillId="8" borderId="36" xfId="0" applyFont="1" applyFill="1" applyBorder="1" applyAlignment="1">
      <alignment horizontal="right" vertical="center"/>
    </xf>
    <xf numFmtId="0" fontId="17" fillId="8" borderId="37" xfId="0" applyFont="1" applyFill="1" applyBorder="1" applyAlignment="1">
      <alignment horizontal="right" vertical="center"/>
    </xf>
    <xf numFmtId="0" fontId="17" fillId="8" borderId="38" xfId="0" applyFont="1" applyFill="1" applyBorder="1" applyAlignment="1">
      <alignment horizontal="right" vertical="center"/>
    </xf>
    <xf numFmtId="0" fontId="18" fillId="0" borderId="81" xfId="0" applyFont="1" applyBorder="1" applyAlignment="1">
      <alignment horizontal="center" vertical="center"/>
    </xf>
    <xf numFmtId="0" fontId="18" fillId="0" borderId="24" xfId="0" applyFont="1" applyBorder="1" applyAlignment="1">
      <alignment horizontal="center" vertical="center"/>
    </xf>
    <xf numFmtId="0" fontId="18" fillId="0" borderId="57" xfId="0" applyFont="1" applyBorder="1" applyAlignment="1">
      <alignment horizontal="center" vertical="center"/>
    </xf>
    <xf numFmtId="0" fontId="18" fillId="0" borderId="30" xfId="0" applyFont="1" applyBorder="1" applyAlignment="1">
      <alignment horizontal="center" vertical="center"/>
    </xf>
    <xf numFmtId="0" fontId="11" fillId="0" borderId="57" xfId="0" applyFont="1" applyBorder="1" applyAlignment="1">
      <alignment horizontal="center" vertical="center"/>
    </xf>
    <xf numFmtId="0" fontId="11" fillId="0" borderId="30" xfId="0" applyFont="1" applyBorder="1" applyAlignment="1">
      <alignment horizontal="center" vertical="center"/>
    </xf>
    <xf numFmtId="0" fontId="18" fillId="0" borderId="79" xfId="0" applyFont="1" applyBorder="1" applyAlignment="1">
      <alignment horizontal="center" vertical="center"/>
    </xf>
    <xf numFmtId="0" fontId="18" fillId="0" borderId="31" xfId="0" applyFont="1" applyBorder="1" applyAlignment="1">
      <alignment horizontal="center" vertical="center"/>
    </xf>
    <xf numFmtId="0" fontId="18" fillId="8" borderId="31" xfId="0" applyFont="1" applyFill="1" applyBorder="1" applyAlignment="1">
      <alignment horizontal="center" vertical="center"/>
    </xf>
    <xf numFmtId="171" fontId="18" fillId="0" borderId="31" xfId="25" applyFont="1" applyFill="1" applyBorder="1" applyAlignment="1" applyProtection="1">
      <alignment horizontal="center" vertical="center"/>
    </xf>
    <xf numFmtId="171" fontId="18" fillId="0" borderId="34" xfId="25" applyFont="1" applyFill="1" applyBorder="1" applyAlignment="1" applyProtection="1">
      <alignment horizontal="center" vertical="center"/>
    </xf>
    <xf numFmtId="10" fontId="11" fillId="0" borderId="30" xfId="18" applyNumberFormat="1" applyFont="1" applyFill="1" applyBorder="1" applyAlignment="1" applyProtection="1">
      <alignment horizontal="center" vertical="center"/>
    </xf>
    <xf numFmtId="0" fontId="18" fillId="0" borderId="25" xfId="0" applyFont="1" applyBorder="1" applyAlignment="1">
      <alignment horizontal="center" vertical="center"/>
    </xf>
    <xf numFmtId="0" fontId="18" fillId="0" borderId="14" xfId="0" applyFont="1" applyBorder="1" applyAlignment="1">
      <alignment horizontal="center" vertical="center"/>
    </xf>
    <xf numFmtId="0" fontId="18" fillId="0" borderId="45" xfId="0" applyFont="1" applyBorder="1" applyAlignment="1">
      <alignment horizontal="left" vertical="center" wrapText="1"/>
    </xf>
    <xf numFmtId="0" fontId="18" fillId="0" borderId="15" xfId="0" applyFont="1" applyBorder="1" applyAlignment="1">
      <alignment horizontal="left" vertical="center" wrapText="1"/>
    </xf>
    <xf numFmtId="171" fontId="18" fillId="0" borderId="61" xfId="25" applyFont="1" applyFill="1" applyBorder="1" applyAlignment="1" applyProtection="1">
      <alignment horizontal="center" vertical="center"/>
    </xf>
    <xf numFmtId="171" fontId="18" fillId="0" borderId="50" xfId="25" applyFont="1" applyFill="1" applyBorder="1" applyAlignment="1" applyProtection="1">
      <alignment horizontal="center" vertical="center"/>
    </xf>
    <xf numFmtId="0" fontId="18" fillId="9" borderId="64" xfId="0" applyFont="1" applyFill="1" applyBorder="1" applyAlignment="1">
      <alignment horizontal="center" vertical="center"/>
    </xf>
    <xf numFmtId="0" fontId="18" fillId="9" borderId="50" xfId="0" applyFont="1" applyFill="1" applyBorder="1" applyAlignment="1">
      <alignment horizontal="center" vertical="center"/>
    </xf>
    <xf numFmtId="0" fontId="18" fillId="9" borderId="14" xfId="0" applyFont="1" applyFill="1" applyBorder="1" applyAlignment="1">
      <alignment horizontal="center" vertical="center"/>
    </xf>
    <xf numFmtId="0" fontId="49" fillId="0" borderId="0" xfId="0" applyFont="1" applyAlignment="1">
      <alignment horizontal="center"/>
    </xf>
    <xf numFmtId="0" fontId="18" fillId="0" borderId="32" xfId="0" applyFont="1" applyBorder="1" applyAlignment="1">
      <alignment horizontal="center" vertical="center"/>
    </xf>
    <xf numFmtId="10" fontId="11" fillId="0" borderId="33" xfId="18" applyNumberFormat="1" applyFont="1" applyFill="1" applyBorder="1" applyAlignment="1" applyProtection="1">
      <alignment horizontal="center" vertical="center"/>
    </xf>
    <xf numFmtId="0" fontId="43" fillId="10" borderId="35" xfId="0" applyFont="1" applyFill="1" applyBorder="1" applyAlignment="1">
      <alignment horizontal="center"/>
    </xf>
    <xf numFmtId="0" fontId="43" fillId="10" borderId="0" xfId="0" applyFont="1" applyFill="1" applyAlignment="1">
      <alignment horizontal="center"/>
    </xf>
    <xf numFmtId="165" fontId="23" fillId="18" borderId="68" xfId="12" applyNumberFormat="1" applyFont="1" applyFill="1" applyBorder="1" applyAlignment="1">
      <alignment horizontal="center" vertical="center" wrapText="1"/>
    </xf>
    <xf numFmtId="165" fontId="23" fillId="18" borderId="69" xfId="12" applyNumberFormat="1" applyFont="1" applyFill="1" applyBorder="1" applyAlignment="1">
      <alignment horizontal="center" vertical="center" wrapText="1"/>
    </xf>
    <xf numFmtId="0" fontId="21" fillId="0" borderId="35" xfId="0" applyFont="1" applyBorder="1" applyAlignment="1">
      <alignment horizontal="center" vertical="center" wrapText="1"/>
    </xf>
    <xf numFmtId="0" fontId="21" fillId="0" borderId="0" xfId="0" applyFont="1" applyAlignment="1">
      <alignment horizontal="center" vertical="center" wrapText="1"/>
    </xf>
    <xf numFmtId="0" fontId="18" fillId="9" borderId="76" xfId="0" applyFont="1" applyFill="1" applyBorder="1" applyAlignment="1">
      <alignment horizontal="center" vertical="center"/>
    </xf>
    <xf numFmtId="0" fontId="18" fillId="9" borderId="20" xfId="0" applyFont="1" applyFill="1" applyBorder="1" applyAlignment="1">
      <alignment horizontal="center" vertical="center"/>
    </xf>
    <xf numFmtId="0" fontId="18" fillId="9" borderId="82" xfId="0" applyFont="1" applyFill="1" applyBorder="1" applyAlignment="1">
      <alignment horizontal="center" vertical="center"/>
    </xf>
    <xf numFmtId="0" fontId="23" fillId="10" borderId="35" xfId="0" applyFont="1" applyFill="1" applyBorder="1" applyAlignment="1">
      <alignment horizontal="center" vertical="center"/>
    </xf>
    <xf numFmtId="0" fontId="23" fillId="10" borderId="0" xfId="0" applyFont="1" applyFill="1" applyAlignment="1">
      <alignment horizontal="center" vertical="center"/>
    </xf>
    <xf numFmtId="0" fontId="13" fillId="10" borderId="35" xfId="0" applyFont="1" applyFill="1" applyBorder="1" applyAlignment="1">
      <alignment horizontal="center" vertical="center"/>
    </xf>
    <xf numFmtId="0" fontId="13" fillId="10" borderId="0" xfId="0" applyFont="1" applyFill="1" applyAlignment="1">
      <alignment horizontal="center" vertical="center"/>
    </xf>
    <xf numFmtId="49" fontId="13" fillId="10" borderId="35" xfId="0" applyNumberFormat="1" applyFont="1" applyFill="1" applyBorder="1" applyAlignment="1">
      <alignment horizontal="center" vertical="center"/>
    </xf>
    <xf numFmtId="49" fontId="13" fillId="10" borderId="0" xfId="0" applyNumberFormat="1" applyFont="1" applyFill="1" applyAlignment="1">
      <alignment horizontal="center" vertical="center"/>
    </xf>
    <xf numFmtId="0" fontId="95" fillId="0" borderId="80" xfId="0" applyFont="1" applyBorder="1" applyAlignment="1">
      <alignment horizontal="center" vertical="center" wrapText="1"/>
    </xf>
    <xf numFmtId="0" fontId="95" fillId="0" borderId="0" xfId="0" applyFont="1" applyAlignment="1">
      <alignment horizontal="center" vertical="center" wrapText="1"/>
    </xf>
    <xf numFmtId="49" fontId="18" fillId="10" borderId="23" xfId="0" applyNumberFormat="1" applyFont="1" applyFill="1" applyBorder="1" applyAlignment="1">
      <alignment horizontal="center" vertical="center"/>
    </xf>
    <xf numFmtId="49" fontId="18" fillId="10" borderId="51" xfId="0" applyNumberFormat="1" applyFont="1" applyFill="1" applyBorder="1" applyAlignment="1">
      <alignment horizontal="center" vertical="center"/>
    </xf>
    <xf numFmtId="49" fontId="13" fillId="10" borderId="29" xfId="0" applyNumberFormat="1" applyFont="1" applyFill="1" applyBorder="1" applyAlignment="1">
      <alignment horizontal="center" vertical="center"/>
    </xf>
    <xf numFmtId="0" fontId="59" fillId="0" borderId="22" xfId="5" applyFont="1" applyBorder="1" applyAlignment="1">
      <alignment horizontal="center" vertical="center"/>
    </xf>
    <xf numFmtId="0" fontId="59" fillId="0" borderId="43" xfId="5" applyFont="1" applyBorder="1" applyAlignment="1">
      <alignment horizontal="center" vertical="center"/>
    </xf>
    <xf numFmtId="0" fontId="59" fillId="0" borderId="44" xfId="5" applyFont="1" applyBorder="1" applyAlignment="1">
      <alignment horizontal="center" vertical="center"/>
    </xf>
    <xf numFmtId="0" fontId="60" fillId="5" borderId="98" xfId="5" applyFont="1" applyFill="1" applyBorder="1" applyAlignment="1">
      <alignment horizontal="center" vertical="center" wrapText="1"/>
    </xf>
    <xf numFmtId="0" fontId="60" fillId="5" borderId="99" xfId="5" applyFont="1" applyFill="1" applyBorder="1" applyAlignment="1">
      <alignment horizontal="center" vertical="center" wrapText="1"/>
    </xf>
    <xf numFmtId="0" fontId="60" fillId="5" borderId="100" xfId="5" applyFont="1" applyFill="1" applyBorder="1" applyAlignment="1">
      <alignment horizontal="center" vertical="center" wrapText="1"/>
    </xf>
    <xf numFmtId="0" fontId="60" fillId="3" borderId="36" xfId="5" applyFont="1" applyFill="1" applyBorder="1" applyAlignment="1">
      <alignment horizontal="center" vertical="center" wrapText="1"/>
    </xf>
    <xf numFmtId="0" fontId="60" fillId="3" borderId="37" xfId="5" applyFont="1" applyFill="1" applyBorder="1" applyAlignment="1">
      <alignment horizontal="center" vertical="center" wrapText="1"/>
    </xf>
    <xf numFmtId="0" fontId="60" fillId="3" borderId="40" xfId="5" applyFont="1" applyFill="1" applyBorder="1" applyAlignment="1">
      <alignment horizontal="center" vertical="center" wrapText="1"/>
    </xf>
    <xf numFmtId="0" fontId="60" fillId="4" borderId="101" xfId="5" applyFont="1" applyFill="1" applyBorder="1" applyAlignment="1">
      <alignment horizontal="center" vertical="center"/>
    </xf>
    <xf numFmtId="0" fontId="60" fillId="4" borderId="91" xfId="5" applyFont="1" applyFill="1" applyBorder="1" applyAlignment="1">
      <alignment horizontal="center" vertical="center"/>
    </xf>
    <xf numFmtId="0" fontId="60" fillId="5" borderId="91" xfId="5" applyFont="1" applyFill="1" applyBorder="1" applyAlignment="1">
      <alignment horizontal="left" wrapText="1"/>
    </xf>
    <xf numFmtId="0" fontId="60" fillId="5" borderId="0" xfId="5" applyFont="1" applyFill="1" applyAlignment="1">
      <alignment horizontal="left" wrapText="1"/>
    </xf>
    <xf numFmtId="0" fontId="60" fillId="2" borderId="30" xfId="5" applyFont="1" applyFill="1" applyBorder="1" applyAlignment="1">
      <alignment horizontal="center" vertical="center"/>
    </xf>
    <xf numFmtId="2" fontId="63" fillId="17" borderId="30" xfId="5" applyNumberFormat="1" applyFont="1" applyFill="1" applyBorder="1" applyAlignment="1">
      <alignment horizontal="center" vertical="center"/>
    </xf>
    <xf numFmtId="0" fontId="60" fillId="0" borderId="0" xfId="5" applyFont="1" applyAlignment="1">
      <alignment horizontal="left" wrapText="1"/>
    </xf>
    <xf numFmtId="0" fontId="60" fillId="5" borderId="28" xfId="5" applyFont="1" applyFill="1" applyBorder="1" applyAlignment="1">
      <alignment horizontal="center" vertical="center"/>
    </xf>
    <xf numFmtId="0" fontId="60" fillId="5" borderId="71" xfId="5" applyFont="1" applyFill="1" applyBorder="1" applyAlignment="1">
      <alignment horizontal="center" vertical="center"/>
    </xf>
    <xf numFmtId="0" fontId="60" fillId="5" borderId="58" xfId="5" applyFont="1" applyFill="1" applyBorder="1" applyAlignment="1">
      <alignment horizontal="center" vertical="center"/>
    </xf>
    <xf numFmtId="0" fontId="60" fillId="0" borderId="0" xfId="5" applyFont="1" applyAlignment="1">
      <alignment horizontal="center" vertical="center"/>
    </xf>
    <xf numFmtId="0" fontId="3" fillId="0" borderId="0" xfId="5"/>
    <xf numFmtId="0" fontId="63" fillId="5" borderId="30" xfId="5" applyFont="1" applyFill="1" applyBorder="1" applyAlignment="1">
      <alignment horizontal="center"/>
    </xf>
    <xf numFmtId="0" fontId="63" fillId="5" borderId="30" xfId="5" applyFont="1" applyFill="1" applyBorder="1" applyAlignment="1">
      <alignment horizontal="center" vertical="center"/>
    </xf>
    <xf numFmtId="0" fontId="60" fillId="24" borderId="30" xfId="5" applyFont="1" applyFill="1" applyBorder="1" applyAlignment="1">
      <alignment horizontal="center"/>
    </xf>
    <xf numFmtId="2" fontId="64" fillId="0" borderId="30" xfId="5" applyNumberFormat="1" applyFont="1" applyBorder="1" applyAlignment="1">
      <alignment horizontal="center" vertical="center" wrapText="1"/>
    </xf>
    <xf numFmtId="2" fontId="64" fillId="0" borderId="30" xfId="5" applyNumberFormat="1" applyFont="1" applyBorder="1" applyAlignment="1">
      <alignment horizontal="center" vertical="center"/>
    </xf>
    <xf numFmtId="0" fontId="56" fillId="17" borderId="76" xfId="5" applyFont="1" applyFill="1" applyBorder="1" applyAlignment="1">
      <alignment horizontal="center" vertical="center"/>
    </xf>
    <xf numFmtId="0" fontId="56" fillId="17" borderId="20" xfId="5" applyFont="1" applyFill="1" applyBorder="1" applyAlignment="1">
      <alignment horizontal="center" vertical="center"/>
    </xf>
    <xf numFmtId="0" fontId="56" fillId="17" borderId="82" xfId="5" applyFont="1" applyFill="1" applyBorder="1" applyAlignment="1">
      <alignment horizontal="center" vertical="center"/>
    </xf>
    <xf numFmtId="0" fontId="56" fillId="24" borderId="56" xfId="5" applyFont="1" applyFill="1" applyBorder="1" applyAlignment="1">
      <alignment horizontal="center" vertical="center"/>
    </xf>
    <xf numFmtId="0" fontId="56" fillId="24" borderId="65" xfId="5" applyFont="1" applyFill="1" applyBorder="1" applyAlignment="1">
      <alignment horizontal="center" vertical="center"/>
    </xf>
    <xf numFmtId="0" fontId="56" fillId="24" borderId="83" xfId="5" applyFont="1" applyFill="1" applyBorder="1" applyAlignment="1">
      <alignment horizontal="center" vertical="center"/>
    </xf>
    <xf numFmtId="0" fontId="56" fillId="8" borderId="24" xfId="5" applyFont="1" applyFill="1" applyBorder="1" applyAlignment="1">
      <alignment horizontal="center" vertical="center"/>
    </xf>
    <xf numFmtId="0" fontId="56" fillId="8" borderId="30" xfId="5" applyFont="1" applyFill="1" applyBorder="1" applyAlignment="1">
      <alignment horizontal="center" vertical="center"/>
    </xf>
    <xf numFmtId="2" fontId="61" fillId="0" borderId="36" xfId="5" applyNumberFormat="1" applyFont="1" applyBorder="1" applyAlignment="1">
      <alignment horizontal="center" vertical="center" wrapText="1"/>
    </xf>
    <xf numFmtId="2" fontId="61" fillId="0" borderId="38" xfId="5" applyNumberFormat="1" applyFont="1" applyBorder="1" applyAlignment="1">
      <alignment horizontal="center" vertical="center" wrapText="1"/>
    </xf>
    <xf numFmtId="0" fontId="56" fillId="24" borderId="36" xfId="5" applyFont="1" applyFill="1" applyBorder="1" applyAlignment="1">
      <alignment horizontal="center" vertical="center"/>
    </xf>
    <xf numFmtId="0" fontId="56" fillId="24" borderId="37" xfId="5" applyFont="1" applyFill="1" applyBorder="1" applyAlignment="1">
      <alignment horizontal="center" vertical="center"/>
    </xf>
    <xf numFmtId="0" fontId="56" fillId="24" borderId="40" xfId="5" applyFont="1" applyFill="1" applyBorder="1" applyAlignment="1">
      <alignment horizontal="center" vertical="center"/>
    </xf>
    <xf numFmtId="0" fontId="56" fillId="8" borderId="25" xfId="5" applyFont="1" applyFill="1" applyBorder="1" applyAlignment="1">
      <alignment horizontal="center" vertical="center"/>
    </xf>
    <xf numFmtId="0" fontId="56" fillId="8" borderId="45" xfId="5" applyFont="1" applyFill="1" applyBorder="1" applyAlignment="1">
      <alignment horizontal="center" vertical="center"/>
    </xf>
    <xf numFmtId="0" fontId="60" fillId="17" borderId="76" xfId="5" applyFont="1" applyFill="1" applyBorder="1" applyAlignment="1">
      <alignment horizontal="center" vertical="center"/>
    </xf>
    <xf numFmtId="0" fontId="60" fillId="17" borderId="20" xfId="5" applyFont="1" applyFill="1" applyBorder="1" applyAlignment="1">
      <alignment horizontal="center" vertical="center"/>
    </xf>
    <xf numFmtId="0" fontId="60" fillId="5" borderId="39" xfId="5" applyFont="1" applyFill="1" applyBorder="1" applyAlignment="1">
      <alignment horizontal="center" vertical="center"/>
    </xf>
    <xf numFmtId="0" fontId="60" fillId="5" borderId="37" xfId="5" applyFont="1" applyFill="1" applyBorder="1" applyAlignment="1">
      <alignment horizontal="center" vertical="center"/>
    </xf>
    <xf numFmtId="0" fontId="60" fillId="5" borderId="38" xfId="5" applyFont="1" applyFill="1" applyBorder="1" applyAlignment="1">
      <alignment horizontal="center" vertical="center"/>
    </xf>
    <xf numFmtId="2" fontId="61" fillId="0" borderId="39" xfId="5" applyNumberFormat="1" applyFont="1" applyBorder="1" applyAlignment="1">
      <alignment horizontal="center" vertical="center"/>
    </xf>
    <xf numFmtId="2" fontId="61" fillId="0" borderId="37" xfId="5" applyNumberFormat="1" applyFont="1" applyBorder="1" applyAlignment="1">
      <alignment horizontal="center" vertical="center"/>
    </xf>
    <xf numFmtId="2" fontId="61" fillId="0" borderId="38" xfId="5" applyNumberFormat="1" applyFont="1" applyBorder="1" applyAlignment="1">
      <alignment horizontal="center" vertical="center"/>
    </xf>
    <xf numFmtId="2" fontId="61" fillId="0" borderId="48" xfId="5" applyNumberFormat="1" applyFont="1" applyBorder="1" applyAlignment="1">
      <alignment horizontal="center" vertical="center" wrapText="1"/>
    </xf>
    <xf numFmtId="2" fontId="61" fillId="0" borderId="0" xfId="5" applyNumberFormat="1" applyFont="1" applyAlignment="1">
      <alignment horizontal="center" vertical="center" wrapText="1"/>
    </xf>
    <xf numFmtId="2" fontId="61" fillId="0" borderId="86" xfId="5" applyNumberFormat="1" applyFont="1" applyBorder="1" applyAlignment="1">
      <alignment horizontal="center" vertical="center" wrapText="1"/>
    </xf>
    <xf numFmtId="0" fontId="60" fillId="5" borderId="30" xfId="5" applyFont="1" applyFill="1" applyBorder="1" applyAlignment="1">
      <alignment horizontal="center" vertical="center"/>
    </xf>
    <xf numFmtId="0" fontId="60" fillId="17" borderId="30" xfId="5" applyFont="1" applyFill="1" applyBorder="1" applyAlignment="1">
      <alignment horizontal="center" vertical="center"/>
    </xf>
    <xf numFmtId="0" fontId="65" fillId="0" borderId="0" xfId="5" applyFont="1" applyAlignment="1">
      <alignment horizontal="center" vertical="center"/>
    </xf>
    <xf numFmtId="0" fontId="63" fillId="17" borderId="39" xfId="5" applyFont="1" applyFill="1" applyBorder="1" applyAlignment="1">
      <alignment horizontal="center" vertical="center" wrapText="1"/>
    </xf>
    <xf numFmtId="0" fontId="63" fillId="17" borderId="37" xfId="5" applyFont="1" applyFill="1" applyBorder="1" applyAlignment="1">
      <alignment horizontal="center" vertical="center" wrapText="1"/>
    </xf>
    <xf numFmtId="0" fontId="63" fillId="17" borderId="38" xfId="5" applyFont="1" applyFill="1" applyBorder="1" applyAlignment="1">
      <alignment horizontal="center" vertical="center" wrapText="1"/>
    </xf>
    <xf numFmtId="2" fontId="63" fillId="2" borderId="39" xfId="5" applyNumberFormat="1" applyFont="1" applyFill="1" applyBorder="1" applyAlignment="1">
      <alignment horizontal="center" vertical="center"/>
    </xf>
    <xf numFmtId="2" fontId="63" fillId="2" borderId="38" xfId="5" applyNumberFormat="1" applyFont="1" applyFill="1" applyBorder="1" applyAlignment="1">
      <alignment horizontal="center" vertical="center"/>
    </xf>
    <xf numFmtId="0" fontId="63" fillId="0" borderId="30" xfId="5" applyFont="1" applyBorder="1" applyAlignment="1">
      <alignment horizontal="center" vertical="center" wrapText="1"/>
    </xf>
    <xf numFmtId="165" fontId="63" fillId="0" borderId="30" xfId="31" applyFont="1" applyFill="1" applyBorder="1" applyAlignment="1">
      <alignment horizontal="center" vertical="center"/>
    </xf>
    <xf numFmtId="0" fontId="60" fillId="17" borderId="82" xfId="5" applyFont="1" applyFill="1" applyBorder="1" applyAlignment="1">
      <alignment horizontal="center" vertical="center"/>
    </xf>
    <xf numFmtId="0" fontId="56" fillId="24" borderId="24" xfId="5" applyFont="1" applyFill="1" applyBorder="1" applyAlignment="1">
      <alignment horizontal="center" vertical="center"/>
    </xf>
    <xf numFmtId="0" fontId="56" fillId="24" borderId="30" xfId="5" applyFont="1" applyFill="1" applyBorder="1" applyAlignment="1">
      <alignment horizontal="center" vertical="center"/>
    </xf>
    <xf numFmtId="0" fontId="60" fillId="17" borderId="39" xfId="5" applyFont="1" applyFill="1" applyBorder="1" applyAlignment="1">
      <alignment horizontal="center" vertical="center" wrapText="1"/>
    </xf>
    <xf numFmtId="0" fontId="60" fillId="17" borderId="37" xfId="5" applyFont="1" applyFill="1" applyBorder="1" applyAlignment="1">
      <alignment horizontal="center" vertical="center" wrapText="1"/>
    </xf>
    <xf numFmtId="0" fontId="60" fillId="17" borderId="38" xfId="5" applyFont="1" applyFill="1" applyBorder="1" applyAlignment="1">
      <alignment horizontal="center" vertical="center" wrapText="1"/>
    </xf>
    <xf numFmtId="2" fontId="60" fillId="2" borderId="39" xfId="5" applyNumberFormat="1" applyFont="1" applyFill="1" applyBorder="1" applyAlignment="1">
      <alignment horizontal="center" vertical="center"/>
    </xf>
    <xf numFmtId="2" fontId="60" fillId="2" borderId="38" xfId="5" applyNumberFormat="1" applyFont="1" applyFill="1" applyBorder="1" applyAlignment="1">
      <alignment horizontal="center" vertical="center"/>
    </xf>
    <xf numFmtId="2" fontId="63" fillId="0" borderId="30" xfId="5" applyNumberFormat="1" applyFont="1" applyBorder="1" applyAlignment="1">
      <alignment horizontal="center" vertical="center"/>
    </xf>
    <xf numFmtId="43" fontId="63" fillId="2" borderId="39" xfId="32" applyFont="1" applyFill="1" applyBorder="1" applyAlignment="1">
      <alignment horizontal="center" vertical="center"/>
    </xf>
    <xf numFmtId="43" fontId="63" fillId="2" borderId="38" xfId="32" applyFont="1" applyFill="1" applyBorder="1" applyAlignment="1">
      <alignment horizontal="center" vertical="center"/>
    </xf>
    <xf numFmtId="43" fontId="61" fillId="0" borderId="37" xfId="32" applyFont="1" applyBorder="1" applyAlignment="1">
      <alignment horizontal="center" vertical="center"/>
    </xf>
    <xf numFmtId="43" fontId="61" fillId="0" borderId="38" xfId="32" applyFont="1" applyBorder="1" applyAlignment="1">
      <alignment horizontal="center" vertical="center"/>
    </xf>
    <xf numFmtId="0" fontId="60" fillId="5" borderId="76" xfId="5" applyFont="1" applyFill="1" applyBorder="1" applyAlignment="1">
      <alignment horizontal="center" vertical="center"/>
    </xf>
    <xf numFmtId="0" fontId="60" fillId="5" borderId="20" xfId="5" applyFont="1" applyFill="1" applyBorder="1" applyAlignment="1">
      <alignment horizontal="center" vertical="center"/>
    </xf>
    <xf numFmtId="0" fontId="60" fillId="5" borderId="82" xfId="5" applyFont="1" applyFill="1" applyBorder="1" applyAlignment="1">
      <alignment horizontal="center" vertical="center"/>
    </xf>
    <xf numFmtId="0" fontId="60" fillId="8" borderId="49" xfId="5" applyFont="1" applyFill="1" applyBorder="1" applyAlignment="1">
      <alignment horizontal="center" vertical="center"/>
    </xf>
    <xf numFmtId="0" fontId="60" fillId="8" borderId="64" xfId="5" applyFont="1" applyFill="1" applyBorder="1" applyAlignment="1">
      <alignment horizontal="center" vertical="center"/>
    </xf>
    <xf numFmtId="43" fontId="63" fillId="17" borderId="39" xfId="32" applyFont="1" applyFill="1" applyBorder="1" applyAlignment="1">
      <alignment horizontal="center" vertical="center"/>
    </xf>
    <xf numFmtId="43" fontId="63" fillId="17" borderId="38" xfId="32" applyFont="1" applyFill="1" applyBorder="1" applyAlignment="1">
      <alignment horizontal="center" vertical="center"/>
    </xf>
    <xf numFmtId="0" fontId="60" fillId="8" borderId="76" xfId="5" applyFont="1" applyFill="1" applyBorder="1" applyAlignment="1">
      <alignment horizontal="center" vertical="center"/>
    </xf>
    <xf numFmtId="0" fontId="60" fillId="8" borderId="20" xfId="5" applyFont="1" applyFill="1" applyBorder="1" applyAlignment="1">
      <alignment horizontal="center" vertical="center"/>
    </xf>
    <xf numFmtId="0" fontId="60" fillId="8" borderId="82" xfId="5" applyFont="1" applyFill="1" applyBorder="1" applyAlignment="1">
      <alignment horizontal="center" vertical="center"/>
    </xf>
    <xf numFmtId="2" fontId="61" fillId="0" borderId="126" xfId="5" applyNumberFormat="1" applyFont="1" applyBorder="1" applyAlignment="1">
      <alignment horizontal="center" vertical="center" wrapText="1"/>
    </xf>
    <xf numFmtId="2" fontId="61" fillId="0" borderId="127" xfId="5" applyNumberFormat="1" applyFont="1" applyBorder="1" applyAlignment="1">
      <alignment horizontal="center" vertical="center" wrapText="1"/>
    </xf>
    <xf numFmtId="0" fontId="60" fillId="25" borderId="76" xfId="5" applyFont="1" applyFill="1" applyBorder="1" applyAlignment="1">
      <alignment horizontal="center" vertical="center"/>
    </xf>
    <xf numFmtId="0" fontId="60" fillId="25" borderId="20" xfId="5" applyFont="1" applyFill="1" applyBorder="1" applyAlignment="1">
      <alignment horizontal="center" vertical="center"/>
    </xf>
    <xf numFmtId="0" fontId="60" fillId="25" borderId="82" xfId="5" applyFont="1" applyFill="1" applyBorder="1" applyAlignment="1">
      <alignment horizontal="center" vertical="center"/>
    </xf>
    <xf numFmtId="0" fontId="56" fillId="8" borderId="56" xfId="5" applyFont="1" applyFill="1" applyBorder="1" applyAlignment="1">
      <alignment horizontal="center" vertical="center"/>
    </xf>
    <xf numFmtId="0" fontId="56" fillId="8" borderId="65" xfId="5" applyFont="1" applyFill="1" applyBorder="1" applyAlignment="1">
      <alignment horizontal="center" vertical="center"/>
    </xf>
    <xf numFmtId="0" fontId="56" fillId="8" borderId="83" xfId="5" applyFont="1" applyFill="1" applyBorder="1" applyAlignment="1">
      <alignment horizontal="center" vertical="center"/>
    </xf>
    <xf numFmtId="2" fontId="61" fillId="0" borderId="119" xfId="5" applyNumberFormat="1" applyFont="1" applyBorder="1" applyAlignment="1">
      <alignment horizontal="center" vertical="center" wrapText="1"/>
    </xf>
    <xf numFmtId="2" fontId="61" fillId="0" borderId="120" xfId="5" applyNumberFormat="1" applyFont="1" applyBorder="1" applyAlignment="1">
      <alignment horizontal="center" vertical="center" wrapText="1"/>
    </xf>
    <xf numFmtId="2" fontId="61" fillId="0" borderId="122" xfId="5" applyNumberFormat="1" applyFont="1" applyBorder="1" applyAlignment="1">
      <alignment horizontal="center" vertical="center" wrapText="1"/>
    </xf>
    <xf numFmtId="2" fontId="61" fillId="0" borderId="123" xfId="5" applyNumberFormat="1" applyFont="1" applyBorder="1" applyAlignment="1">
      <alignment horizontal="center" vertical="center" wrapText="1"/>
    </xf>
    <xf numFmtId="0" fontId="63" fillId="5" borderId="39" xfId="5" applyFont="1" applyFill="1" applyBorder="1" applyAlignment="1">
      <alignment horizontal="center" vertical="center"/>
    </xf>
    <xf numFmtId="0" fontId="63" fillId="5" borderId="37" xfId="5" applyFont="1" applyFill="1" applyBorder="1" applyAlignment="1">
      <alignment horizontal="center" vertical="center"/>
    </xf>
    <xf numFmtId="0" fontId="63" fillId="5" borderId="38" xfId="5" applyFont="1" applyFill="1" applyBorder="1" applyAlignment="1">
      <alignment horizontal="center" vertical="center"/>
    </xf>
    <xf numFmtId="43" fontId="64" fillId="0" borderId="37" xfId="32" applyFont="1" applyBorder="1" applyAlignment="1">
      <alignment horizontal="center" vertical="center"/>
    </xf>
    <xf numFmtId="43" fontId="64" fillId="0" borderId="38" xfId="32" applyFont="1" applyBorder="1" applyAlignment="1">
      <alignment horizontal="center" vertical="center"/>
    </xf>
    <xf numFmtId="0" fontId="60" fillId="24" borderId="39" xfId="5" applyFont="1" applyFill="1" applyBorder="1" applyAlignment="1">
      <alignment horizontal="center" vertical="center"/>
    </xf>
    <xf numFmtId="0" fontId="60" fillId="24" borderId="38" xfId="5" applyFont="1" applyFill="1" applyBorder="1" applyAlignment="1">
      <alignment horizontal="center" vertical="center"/>
    </xf>
    <xf numFmtId="0" fontId="60" fillId="0" borderId="0" xfId="5" applyFont="1" applyAlignment="1">
      <alignment horizontal="left" vertical="center" wrapText="1"/>
    </xf>
    <xf numFmtId="0" fontId="63" fillId="5" borderId="76" xfId="5" applyFont="1" applyFill="1" applyBorder="1" applyAlignment="1">
      <alignment horizontal="center" vertical="center"/>
    </xf>
    <xf numFmtId="0" fontId="63" fillId="5" borderId="20" xfId="5" applyFont="1" applyFill="1" applyBorder="1" applyAlignment="1">
      <alignment horizontal="center" vertical="center"/>
    </xf>
    <xf numFmtId="0" fontId="63" fillId="5" borderId="82" xfId="5" applyFont="1" applyFill="1" applyBorder="1" applyAlignment="1">
      <alignment horizontal="center" vertical="center"/>
    </xf>
    <xf numFmtId="0" fontId="63" fillId="24" borderId="78" xfId="5" applyFont="1" applyFill="1" applyBorder="1" applyAlignment="1">
      <alignment horizontal="center" vertical="center" wrapText="1"/>
    </xf>
    <xf numFmtId="0" fontId="63" fillId="24" borderId="130" xfId="5" applyFont="1" applyFill="1" applyBorder="1" applyAlignment="1">
      <alignment horizontal="center" vertical="center" wrapText="1"/>
    </xf>
    <xf numFmtId="2" fontId="68" fillId="0" borderId="39" xfId="32" applyNumberFormat="1" applyFont="1" applyBorder="1" applyAlignment="1">
      <alignment horizontal="center" vertical="center"/>
    </xf>
    <xf numFmtId="2" fontId="68" fillId="0" borderId="38" xfId="32" applyNumberFormat="1" applyFont="1" applyBorder="1" applyAlignment="1">
      <alignment horizontal="center" vertical="center"/>
    </xf>
    <xf numFmtId="0" fontId="63" fillId="17" borderId="62" xfId="5" applyFont="1" applyFill="1" applyBorder="1" applyAlignment="1">
      <alignment horizontal="center" vertical="center" wrapText="1"/>
    </xf>
    <xf numFmtId="0" fontId="63" fillId="17" borderId="73" xfId="5" applyFont="1" applyFill="1" applyBorder="1" applyAlignment="1">
      <alignment horizontal="center" vertical="center" wrapText="1"/>
    </xf>
    <xf numFmtId="0" fontId="60" fillId="2" borderId="28" xfId="5" applyFont="1" applyFill="1" applyBorder="1" applyAlignment="1">
      <alignment horizontal="center" vertical="center"/>
    </xf>
    <xf numFmtId="0" fontId="60" fillId="2" borderId="71" xfId="5" applyFont="1" applyFill="1" applyBorder="1" applyAlignment="1">
      <alignment horizontal="center" vertical="center"/>
    </xf>
    <xf numFmtId="0" fontId="60" fillId="2" borderId="131" xfId="5" applyFont="1" applyFill="1" applyBorder="1" applyAlignment="1">
      <alignment horizontal="center" vertical="center"/>
    </xf>
    <xf numFmtId="2" fontId="63" fillId="17" borderId="28" xfId="5" applyNumberFormat="1" applyFont="1" applyFill="1" applyBorder="1" applyAlignment="1">
      <alignment horizontal="center" vertical="center"/>
    </xf>
    <xf numFmtId="2" fontId="63" fillId="17" borderId="58" xfId="5" applyNumberFormat="1" applyFont="1" applyFill="1" applyBorder="1" applyAlignment="1">
      <alignment horizontal="center" vertical="center"/>
    </xf>
    <xf numFmtId="0" fontId="63" fillId="5" borderId="81" xfId="5" applyFont="1" applyFill="1" applyBorder="1" applyAlignment="1">
      <alignment horizontal="center"/>
    </xf>
    <xf numFmtId="0" fontId="63" fillId="5" borderId="57" xfId="5" applyFont="1" applyFill="1" applyBorder="1" applyAlignment="1">
      <alignment horizontal="center"/>
    </xf>
    <xf numFmtId="0" fontId="63" fillId="5" borderId="57" xfId="5" applyFont="1" applyFill="1" applyBorder="1" applyAlignment="1">
      <alignment horizontal="center" vertical="center"/>
    </xf>
    <xf numFmtId="0" fontId="63" fillId="5" borderId="79" xfId="5" applyFont="1" applyFill="1" applyBorder="1" applyAlignment="1">
      <alignment horizontal="center" vertical="center"/>
    </xf>
    <xf numFmtId="0" fontId="63" fillId="5" borderId="31" xfId="5" applyFont="1" applyFill="1" applyBorder="1" applyAlignment="1">
      <alignment horizontal="center" vertical="center"/>
    </xf>
    <xf numFmtId="0" fontId="60" fillId="24" borderId="24" xfId="5" applyFont="1" applyFill="1" applyBorder="1" applyAlignment="1">
      <alignment horizontal="center"/>
    </xf>
    <xf numFmtId="2" fontId="64" fillId="0" borderId="25" xfId="5" applyNumberFormat="1" applyFont="1" applyBorder="1" applyAlignment="1">
      <alignment horizontal="center" vertical="center" wrapText="1"/>
    </xf>
    <xf numFmtId="2" fontId="64" fillId="0" borderId="45" xfId="5" applyNumberFormat="1" applyFont="1" applyBorder="1" applyAlignment="1">
      <alignment horizontal="center" vertical="center" wrapText="1"/>
    </xf>
    <xf numFmtId="2" fontId="64" fillId="0" borderId="45" xfId="5" applyNumberFormat="1" applyFont="1" applyBorder="1" applyAlignment="1">
      <alignment horizontal="center" vertical="center"/>
    </xf>
    <xf numFmtId="2" fontId="64" fillId="0" borderId="61" xfId="5" applyNumberFormat="1" applyFont="1" applyBorder="1" applyAlignment="1">
      <alignment horizontal="center" vertical="center"/>
    </xf>
    <xf numFmtId="0" fontId="60" fillId="17" borderId="76" xfId="5" applyFont="1" applyFill="1" applyBorder="1" applyAlignment="1">
      <alignment horizontal="center" vertical="center" wrapText="1"/>
    </xf>
    <xf numFmtId="0" fontId="60" fillId="17" borderId="20" xfId="5" applyFont="1" applyFill="1" applyBorder="1" applyAlignment="1">
      <alignment horizontal="center" vertical="center" wrapText="1"/>
    </xf>
    <xf numFmtId="0" fontId="60" fillId="17" borderId="82" xfId="5" applyFont="1" applyFill="1" applyBorder="1" applyAlignment="1">
      <alignment horizontal="center" vertical="center" wrapText="1"/>
    </xf>
    <xf numFmtId="2" fontId="6" fillId="0" borderId="56" xfId="5" applyNumberFormat="1" applyFont="1" applyBorder="1" applyAlignment="1">
      <alignment horizontal="center" vertical="center"/>
    </xf>
    <xf numFmtId="2" fontId="6" fillId="0" borderId="65" xfId="5" applyNumberFormat="1" applyFont="1" applyBorder="1" applyAlignment="1">
      <alignment horizontal="center" vertical="center"/>
    </xf>
    <xf numFmtId="2" fontId="6" fillId="0" borderId="64" xfId="5" applyNumberFormat="1" applyFont="1" applyBorder="1" applyAlignment="1">
      <alignment horizontal="center" vertical="center"/>
    </xf>
    <xf numFmtId="43" fontId="6" fillId="0" borderId="65" xfId="32" applyFont="1" applyBorder="1" applyAlignment="1">
      <alignment horizontal="center" vertical="center"/>
    </xf>
    <xf numFmtId="43" fontId="6" fillId="0" borderId="83" xfId="32" applyFont="1" applyBorder="1" applyAlignment="1">
      <alignment horizontal="center" vertical="center"/>
    </xf>
    <xf numFmtId="0" fontId="60" fillId="17" borderId="62" xfId="5" applyFont="1" applyFill="1" applyBorder="1" applyAlignment="1">
      <alignment horizontal="center" vertical="center" wrapText="1"/>
    </xf>
    <xf numFmtId="0" fontId="60" fillId="17" borderId="73" xfId="5" applyFont="1" applyFill="1" applyBorder="1" applyAlignment="1">
      <alignment horizontal="center" vertical="center" wrapText="1"/>
    </xf>
    <xf numFmtId="0" fontId="60" fillId="17" borderId="60" xfId="5" applyFont="1" applyFill="1" applyBorder="1" applyAlignment="1">
      <alignment horizontal="center" vertical="center" wrapText="1"/>
    </xf>
    <xf numFmtId="43" fontId="63" fillId="2" borderId="55" xfId="32" applyFont="1" applyFill="1" applyBorder="1" applyAlignment="1">
      <alignment horizontal="center" vertical="center"/>
    </xf>
    <xf numFmtId="43" fontId="63" fillId="2" borderId="132" xfId="32" applyFont="1" applyFill="1" applyBorder="1" applyAlignment="1">
      <alignment horizontal="center" vertical="center"/>
    </xf>
    <xf numFmtId="0" fontId="60" fillId="17" borderId="56" xfId="5" applyFont="1" applyFill="1" applyBorder="1" applyAlignment="1">
      <alignment horizontal="center" vertical="center"/>
    </xf>
    <xf numFmtId="0" fontId="60" fillId="17" borderId="65" xfId="5" applyFont="1" applyFill="1" applyBorder="1" applyAlignment="1">
      <alignment horizontal="center" vertical="center"/>
    </xf>
    <xf numFmtId="0" fontId="60" fillId="17" borderId="83" xfId="5" applyFont="1" applyFill="1" applyBorder="1" applyAlignment="1">
      <alignment horizontal="center" vertical="center"/>
    </xf>
    <xf numFmtId="0" fontId="60" fillId="24" borderId="36" xfId="5" applyFont="1" applyFill="1" applyBorder="1" applyAlignment="1">
      <alignment horizontal="center" vertical="center"/>
    </xf>
    <xf numFmtId="0" fontId="60" fillId="24" borderId="37" xfId="5" applyFont="1" applyFill="1" applyBorder="1" applyAlignment="1">
      <alignment horizontal="center" vertical="center"/>
    </xf>
    <xf numFmtId="2" fontId="61" fillId="0" borderId="36" xfId="5" applyNumberFormat="1" applyFont="1" applyBorder="1" applyAlignment="1">
      <alignment horizontal="right" vertical="center"/>
    </xf>
    <xf numFmtId="2" fontId="61" fillId="0" borderId="37" xfId="5" applyNumberFormat="1" applyFont="1" applyBorder="1" applyAlignment="1">
      <alignment horizontal="right" vertical="center"/>
    </xf>
    <xf numFmtId="0" fontId="60" fillId="17" borderId="36" xfId="5" applyFont="1" applyFill="1" applyBorder="1" applyAlignment="1">
      <alignment horizontal="center" vertical="center"/>
    </xf>
    <xf numFmtId="0" fontId="60" fillId="17" borderId="37" xfId="5" applyFont="1" applyFill="1" applyBorder="1" applyAlignment="1">
      <alignment horizontal="center" vertical="center"/>
    </xf>
    <xf numFmtId="0" fontId="60" fillId="17" borderId="40" xfId="5" applyFont="1" applyFill="1" applyBorder="1" applyAlignment="1">
      <alignment horizontal="center" vertical="center"/>
    </xf>
    <xf numFmtId="2" fontId="61" fillId="0" borderId="49" xfId="5" applyNumberFormat="1" applyFont="1" applyBorder="1" applyAlignment="1">
      <alignment horizontal="center" vertical="center"/>
    </xf>
    <xf numFmtId="2" fontId="61" fillId="0" borderId="64" xfId="5" applyNumberFormat="1" applyFont="1" applyBorder="1" applyAlignment="1">
      <alignment horizontal="center" vertical="center"/>
    </xf>
    <xf numFmtId="0" fontId="60" fillId="24" borderId="30" xfId="5" applyFont="1" applyFill="1" applyBorder="1" applyAlignment="1">
      <alignment horizontal="center" vertical="center"/>
    </xf>
    <xf numFmtId="2" fontId="61" fillId="0" borderId="48" xfId="5" applyNumberFormat="1" applyFont="1" applyBorder="1" applyAlignment="1">
      <alignment horizontal="center" vertical="center"/>
    </xf>
    <xf numFmtId="2" fontId="61" fillId="0" borderId="86" xfId="5" applyNumberFormat="1" applyFont="1" applyBorder="1" applyAlignment="1">
      <alignment horizontal="center" vertical="center"/>
    </xf>
    <xf numFmtId="2" fontId="61" fillId="0" borderId="56" xfId="5" applyNumberFormat="1" applyFont="1" applyBorder="1" applyAlignment="1">
      <alignment horizontal="center" vertical="center"/>
    </xf>
    <xf numFmtId="2" fontId="61" fillId="0" borderId="65" xfId="5" applyNumberFormat="1" applyFont="1" applyBorder="1" applyAlignment="1">
      <alignment horizontal="center" vertical="center"/>
    </xf>
    <xf numFmtId="43" fontId="61" fillId="0" borderId="65" xfId="32" applyFont="1" applyBorder="1" applyAlignment="1">
      <alignment horizontal="center" vertical="center"/>
    </xf>
    <xf numFmtId="43" fontId="61" fillId="0" borderId="83" xfId="32" applyFont="1" applyBorder="1" applyAlignment="1">
      <alignment horizontal="center" vertical="center"/>
    </xf>
    <xf numFmtId="0" fontId="53" fillId="0" borderId="101" xfId="4" applyFont="1" applyBorder="1" applyAlignment="1">
      <alignment horizontal="center" vertical="center" wrapText="1"/>
    </xf>
    <xf numFmtId="0" fontId="53" fillId="0" borderId="91" xfId="4" applyFont="1" applyBorder="1" applyAlignment="1">
      <alignment horizontal="center" vertical="center" wrapText="1"/>
    </xf>
    <xf numFmtId="0" fontId="53" fillId="0" borderId="92" xfId="4" applyFont="1" applyBorder="1" applyAlignment="1">
      <alignment horizontal="center" vertical="center" wrapText="1"/>
    </xf>
    <xf numFmtId="0" fontId="54" fillId="0" borderId="0" xfId="4" applyFont="1" applyAlignment="1">
      <alignment horizontal="center" vertical="center"/>
    </xf>
    <xf numFmtId="165" fontId="18" fillId="14" borderId="33" xfId="12" applyNumberFormat="1" applyFont="1" applyFill="1" applyBorder="1" applyAlignment="1">
      <alignment horizontal="left" vertical="center"/>
    </xf>
    <xf numFmtId="165" fontId="18" fillId="0" borderId="56" xfId="12" applyNumberFormat="1" applyFont="1" applyBorder="1" applyAlignment="1">
      <alignment horizontal="center" vertical="center"/>
    </xf>
    <xf numFmtId="165" fontId="18" fillId="0" borderId="65" xfId="12" applyNumberFormat="1" applyFont="1" applyBorder="1" applyAlignment="1">
      <alignment horizontal="center" vertical="center"/>
    </xf>
    <xf numFmtId="165" fontId="18" fillId="0" borderId="83" xfId="12" applyNumberFormat="1" applyFont="1" applyBorder="1" applyAlignment="1">
      <alignment horizontal="center" vertical="center"/>
    </xf>
    <xf numFmtId="165" fontId="11" fillId="0" borderId="30" xfId="12" applyNumberFormat="1" applyFont="1" applyBorder="1" applyAlignment="1">
      <alignment horizontal="left" vertical="center"/>
    </xf>
    <xf numFmtId="165" fontId="18" fillId="0" borderId="30" xfId="12" applyNumberFormat="1" applyFont="1" applyBorder="1" applyAlignment="1">
      <alignment horizontal="left" vertical="center"/>
    </xf>
    <xf numFmtId="0" fontId="43" fillId="10" borderId="29" xfId="0" applyFont="1" applyFill="1" applyBorder="1" applyAlignment="1">
      <alignment horizontal="center"/>
    </xf>
    <xf numFmtId="165" fontId="18" fillId="0" borderId="24" xfId="12" applyNumberFormat="1" applyFont="1" applyBorder="1" applyAlignment="1">
      <alignment horizontal="right" vertical="center"/>
    </xf>
    <xf numFmtId="165" fontId="18" fillId="0" borderId="30" xfId="12" applyNumberFormat="1" applyFont="1" applyBorder="1" applyAlignment="1">
      <alignment horizontal="right" vertical="center"/>
    </xf>
    <xf numFmtId="165" fontId="18" fillId="0" borderId="36" xfId="12" applyNumberFormat="1" applyFont="1" applyBorder="1" applyAlignment="1">
      <alignment horizontal="right" vertical="center"/>
    </xf>
    <xf numFmtId="165" fontId="18" fillId="0" borderId="37" xfId="12" applyNumberFormat="1" applyFont="1" applyBorder="1" applyAlignment="1">
      <alignment horizontal="right" vertical="center"/>
    </xf>
    <xf numFmtId="165" fontId="18" fillId="0" borderId="38" xfId="12" applyNumberFormat="1" applyFont="1" applyBorder="1" applyAlignment="1">
      <alignment horizontal="right" vertical="center"/>
    </xf>
    <xf numFmtId="165" fontId="11" fillId="0" borderId="80" xfId="12" applyNumberFormat="1" applyFont="1" applyBorder="1" applyAlignment="1">
      <alignment horizontal="center" vertical="center" wrapText="1"/>
    </xf>
    <xf numFmtId="165" fontId="11" fillId="0" borderId="0" xfId="12" applyNumberFormat="1" applyFont="1" applyAlignment="1">
      <alignment horizontal="center" vertical="center" wrapText="1"/>
    </xf>
    <xf numFmtId="165" fontId="11" fillId="0" borderId="29" xfId="12" applyNumberFormat="1" applyFont="1" applyBorder="1" applyAlignment="1">
      <alignment horizontal="center" vertical="center" wrapText="1"/>
    </xf>
    <xf numFmtId="0" fontId="18" fillId="0" borderId="56" xfId="6" applyFont="1" applyBorder="1" applyAlignment="1">
      <alignment horizontal="center" vertical="center"/>
    </xf>
    <xf numFmtId="0" fontId="18" fillId="0" borderId="65" xfId="6" applyFont="1" applyBorder="1" applyAlignment="1">
      <alignment horizontal="center" vertical="center"/>
    </xf>
    <xf numFmtId="0" fontId="18" fillId="0" borderId="83" xfId="6" applyFont="1" applyBorder="1" applyAlignment="1">
      <alignment horizontal="center" vertical="center"/>
    </xf>
    <xf numFmtId="165" fontId="11" fillId="0" borderId="39" xfId="12" applyNumberFormat="1" applyFont="1" applyBorder="1" applyAlignment="1">
      <alignment horizontal="right" vertical="center"/>
    </xf>
    <xf numFmtId="165" fontId="11" fillId="0" borderId="37" xfId="12" applyNumberFormat="1" applyFont="1" applyBorder="1" applyAlignment="1">
      <alignment horizontal="right" vertical="center"/>
    </xf>
    <xf numFmtId="165" fontId="11" fillId="0" borderId="40" xfId="12" applyNumberFormat="1" applyFont="1" applyBorder="1" applyAlignment="1">
      <alignment horizontal="right" vertical="center"/>
    </xf>
    <xf numFmtId="0" fontId="49" fillId="10" borderId="35" xfId="0" applyFont="1" applyFill="1" applyBorder="1" applyAlignment="1">
      <alignment horizontal="center"/>
    </xf>
    <xf numFmtId="0" fontId="49" fillId="10" borderId="0" xfId="0" applyFont="1" applyFill="1" applyAlignment="1">
      <alignment horizontal="center"/>
    </xf>
    <xf numFmtId="0" fontId="49" fillId="10" borderId="29" xfId="0" applyFont="1" applyFill="1" applyBorder="1" applyAlignment="1">
      <alignment horizontal="center"/>
    </xf>
    <xf numFmtId="0" fontId="43" fillId="10" borderId="35" xfId="0" applyFont="1" applyFill="1" applyBorder="1" applyAlignment="1">
      <alignment horizontal="center" vertical="center"/>
    </xf>
    <xf numFmtId="0" fontId="43" fillId="10" borderId="0" xfId="0" applyFont="1" applyFill="1" applyAlignment="1">
      <alignment horizontal="center" vertical="center"/>
    </xf>
    <xf numFmtId="0" fontId="43" fillId="10" borderId="29" xfId="0" applyFont="1" applyFill="1" applyBorder="1" applyAlignment="1">
      <alignment horizontal="center" vertical="center"/>
    </xf>
    <xf numFmtId="0" fontId="44" fillId="10" borderId="23" xfId="0" applyFont="1" applyFill="1" applyBorder="1" applyAlignment="1">
      <alignment horizontal="center" vertical="center"/>
    </xf>
    <xf numFmtId="0" fontId="44" fillId="10" borderId="51" xfId="0" applyFont="1" applyFill="1" applyBorder="1" applyAlignment="1">
      <alignment horizontal="center" vertical="center"/>
    </xf>
    <xf numFmtId="0" fontId="44" fillId="10" borderId="52" xfId="0" applyFont="1" applyFill="1" applyBorder="1" applyAlignment="1">
      <alignment horizontal="center" vertical="center"/>
    </xf>
    <xf numFmtId="0" fontId="18" fillId="0" borderId="24" xfId="6" applyFont="1" applyBorder="1" applyAlignment="1">
      <alignment horizontal="center" vertical="center"/>
    </xf>
    <xf numFmtId="0" fontId="18" fillId="0" borderId="30" xfId="6" applyFont="1" applyBorder="1" applyAlignment="1">
      <alignment horizontal="center" vertical="center"/>
    </xf>
    <xf numFmtId="0" fontId="18" fillId="0" borderId="31" xfId="6" applyFont="1" applyBorder="1" applyAlignment="1">
      <alignment horizontal="center" vertical="center"/>
    </xf>
    <xf numFmtId="165" fontId="18" fillId="18" borderId="35" xfId="12" applyNumberFormat="1" applyFont="1" applyFill="1" applyBorder="1" applyAlignment="1">
      <alignment horizontal="center" vertical="center" wrapText="1"/>
    </xf>
    <xf numFmtId="165" fontId="18" fillId="18" borderId="23" xfId="12" applyNumberFormat="1" applyFont="1" applyFill="1" applyBorder="1" applyAlignment="1">
      <alignment horizontal="center" vertical="center" wrapText="1"/>
    </xf>
    <xf numFmtId="165" fontId="18" fillId="18" borderId="48" xfId="12" applyNumberFormat="1" applyFont="1" applyFill="1" applyBorder="1" applyAlignment="1">
      <alignment horizontal="left" vertical="center" wrapText="1"/>
    </xf>
    <xf numFmtId="165" fontId="18" fillId="18" borderId="0" xfId="12" applyNumberFormat="1" applyFont="1" applyFill="1" applyAlignment="1">
      <alignment horizontal="left" vertical="center" wrapText="1"/>
    </xf>
    <xf numFmtId="165" fontId="18" fillId="18" borderId="86" xfId="12" applyNumberFormat="1" applyFont="1" applyFill="1" applyBorder="1" applyAlignment="1">
      <alignment horizontal="left" vertical="center" wrapText="1"/>
    </xf>
    <xf numFmtId="165" fontId="18" fillId="18" borderId="47" xfId="12" applyNumberFormat="1" applyFont="1" applyFill="1" applyBorder="1" applyAlignment="1">
      <alignment horizontal="left" vertical="center" wrapText="1"/>
    </xf>
    <xf numFmtId="165" fontId="18" fillId="18" borderId="51" xfId="12" applyNumberFormat="1" applyFont="1" applyFill="1" applyBorder="1" applyAlignment="1">
      <alignment horizontal="left" vertical="center" wrapText="1"/>
    </xf>
    <xf numFmtId="165" fontId="18" fillId="18" borderId="84" xfId="12" applyNumberFormat="1" applyFont="1" applyFill="1" applyBorder="1" applyAlignment="1">
      <alignment horizontal="left" vertical="center" wrapText="1"/>
    </xf>
    <xf numFmtId="165" fontId="18" fillId="0" borderId="87" xfId="12" applyNumberFormat="1" applyFont="1" applyBorder="1" applyAlignment="1">
      <alignment horizontal="center" vertical="center" wrapText="1"/>
    </xf>
    <xf numFmtId="165" fontId="18" fillId="0" borderId="88" xfId="12" applyNumberFormat="1" applyFont="1" applyBorder="1" applyAlignment="1">
      <alignment horizontal="center" vertical="center" wrapText="1"/>
    </xf>
    <xf numFmtId="165" fontId="18" fillId="0" borderId="89" xfId="12" applyNumberFormat="1" applyFont="1" applyBorder="1" applyAlignment="1">
      <alignment horizontal="center" vertical="center" wrapText="1"/>
    </xf>
    <xf numFmtId="0" fontId="40" fillId="0" borderId="36" xfId="0" applyFont="1" applyBorder="1" applyAlignment="1">
      <alignment horizontal="center" vertical="center"/>
    </xf>
    <xf numFmtId="0" fontId="40" fillId="0" borderId="37" xfId="0" applyFont="1" applyBorder="1" applyAlignment="1">
      <alignment horizontal="center" vertical="center"/>
    </xf>
    <xf numFmtId="0" fontId="40" fillId="0" borderId="38" xfId="0" applyFont="1" applyBorder="1" applyAlignment="1">
      <alignment horizontal="center" vertical="center"/>
    </xf>
    <xf numFmtId="0" fontId="40" fillId="0" borderId="56" xfId="0" applyFont="1" applyBorder="1" applyAlignment="1">
      <alignment horizontal="center" vertical="center"/>
    </xf>
    <xf numFmtId="0" fontId="40" fillId="0" borderId="65" xfId="0" applyFont="1" applyBorder="1" applyAlignment="1">
      <alignment horizontal="center" vertical="center"/>
    </xf>
    <xf numFmtId="0" fontId="40" fillId="0" borderId="64" xfId="0" applyFont="1" applyBorder="1" applyAlignment="1">
      <alignment horizontal="center" vertical="center"/>
    </xf>
    <xf numFmtId="0" fontId="40" fillId="8" borderId="32" xfId="0" applyFont="1" applyFill="1" applyBorder="1" applyAlignment="1">
      <alignment horizontal="center" vertical="center"/>
    </xf>
    <xf numFmtId="0" fontId="40" fillId="8" borderId="33" xfId="0" applyFont="1" applyFill="1" applyBorder="1" applyAlignment="1">
      <alignment horizontal="center" vertical="center"/>
    </xf>
    <xf numFmtId="0" fontId="39" fillId="0" borderId="0" xfId="0" applyFont="1" applyAlignment="1">
      <alignment horizontal="left" vertical="center"/>
    </xf>
    <xf numFmtId="0" fontId="40" fillId="8" borderId="35" xfId="0" applyFont="1" applyFill="1" applyBorder="1" applyAlignment="1">
      <alignment horizontal="center" vertical="center"/>
    </xf>
    <xf numFmtId="0" fontId="40" fillId="8" borderId="56" xfId="0" applyFont="1" applyFill="1" applyBorder="1" applyAlignment="1">
      <alignment horizontal="center" vertical="center"/>
    </xf>
    <xf numFmtId="0" fontId="40" fillId="8" borderId="45" xfId="0" applyFont="1" applyFill="1" applyBorder="1" applyAlignment="1">
      <alignment horizontal="center" vertical="center"/>
    </xf>
    <xf numFmtId="0" fontId="40" fillId="8" borderId="59" xfId="0" applyFont="1" applyFill="1" applyBorder="1" applyAlignment="1">
      <alignment horizontal="center" vertical="center"/>
    </xf>
    <xf numFmtId="0" fontId="40" fillId="8" borderId="15" xfId="0" applyFont="1" applyFill="1" applyBorder="1" applyAlignment="1">
      <alignment horizontal="center" vertical="center"/>
    </xf>
    <xf numFmtId="0" fontId="40" fillId="8" borderId="36" xfId="0" applyFont="1" applyFill="1" applyBorder="1" applyAlignment="1">
      <alignment horizontal="center" vertical="center" wrapText="1"/>
    </xf>
    <xf numFmtId="0" fontId="40" fillId="8" borderId="37" xfId="0" applyFont="1" applyFill="1" applyBorder="1" applyAlignment="1">
      <alignment horizontal="center" vertical="center" wrapText="1"/>
    </xf>
    <xf numFmtId="0" fontId="40" fillId="8" borderId="40" xfId="0" applyFont="1" applyFill="1" applyBorder="1" applyAlignment="1">
      <alignment horizontal="center" vertical="center" wrapText="1"/>
    </xf>
    <xf numFmtId="0" fontId="50" fillId="18" borderId="26" xfId="0" applyFont="1" applyFill="1" applyBorder="1" applyAlignment="1">
      <alignment horizontal="center" vertical="center"/>
    </xf>
    <xf numFmtId="0" fontId="50" fillId="18" borderId="27" xfId="0" applyFont="1" applyFill="1" applyBorder="1" applyAlignment="1">
      <alignment horizontal="center" vertical="center"/>
    </xf>
    <xf numFmtId="0" fontId="50" fillId="18" borderId="46" xfId="0" applyFont="1" applyFill="1" applyBorder="1" applyAlignment="1">
      <alignment horizontal="center" vertical="center"/>
    </xf>
    <xf numFmtId="0" fontId="41" fillId="10" borderId="35" xfId="0" applyFont="1" applyFill="1" applyBorder="1" applyAlignment="1">
      <alignment horizontal="center" vertical="center"/>
    </xf>
    <xf numFmtId="0" fontId="41" fillId="10" borderId="0" xfId="0" applyFont="1" applyFill="1" applyAlignment="1">
      <alignment horizontal="center" vertical="center"/>
    </xf>
    <xf numFmtId="0" fontId="41" fillId="10" borderId="29" xfId="0" applyFont="1" applyFill="1" applyBorder="1" applyAlignment="1">
      <alignment horizontal="center" vertical="center"/>
    </xf>
    <xf numFmtId="0" fontId="39" fillId="0" borderId="80" xfId="0" applyFont="1" applyBorder="1" applyAlignment="1">
      <alignment horizontal="left" vertical="center" wrapText="1"/>
    </xf>
    <xf numFmtId="0" fontId="39" fillId="0" borderId="0" xfId="0" applyFont="1" applyAlignment="1">
      <alignment horizontal="left" vertical="center" wrapText="1"/>
    </xf>
    <xf numFmtId="0" fontId="39" fillId="0" borderId="29" xfId="0" applyFont="1" applyBorder="1" applyAlignment="1">
      <alignment horizontal="left" vertical="center" wrapText="1"/>
    </xf>
    <xf numFmtId="0" fontId="50" fillId="0" borderId="87" xfId="0" applyFont="1" applyBorder="1" applyAlignment="1">
      <alignment horizontal="center" vertical="center" wrapText="1"/>
    </xf>
    <xf numFmtId="0" fontId="50" fillId="0" borderId="88" xfId="0" applyFont="1" applyBorder="1" applyAlignment="1">
      <alignment horizontal="center" vertical="center" wrapText="1"/>
    </xf>
    <xf numFmtId="0" fontId="50" fillId="0" borderId="89" xfId="0" applyFont="1" applyBorder="1" applyAlignment="1">
      <alignment horizontal="center" vertical="center" wrapText="1"/>
    </xf>
    <xf numFmtId="0" fontId="40" fillId="8" borderId="48" xfId="0" applyFont="1" applyFill="1" applyBorder="1" applyAlignment="1">
      <alignment horizontal="center" vertical="center"/>
    </xf>
    <xf numFmtId="0" fontId="40" fillId="8" borderId="86" xfId="0" applyFont="1" applyFill="1" applyBorder="1" applyAlignment="1">
      <alignment horizontal="center" vertical="center"/>
    </xf>
    <xf numFmtId="0" fontId="40" fillId="8" borderId="29" xfId="0" applyFont="1" applyFill="1" applyBorder="1" applyAlignment="1">
      <alignment horizontal="center" vertical="center"/>
    </xf>
    <xf numFmtId="0" fontId="41" fillId="10" borderId="22" xfId="0" applyFont="1" applyFill="1" applyBorder="1" applyAlignment="1">
      <alignment horizontal="center" vertical="center"/>
    </xf>
    <xf numFmtId="0" fontId="41" fillId="10" borderId="43" xfId="0" applyFont="1" applyFill="1" applyBorder="1" applyAlignment="1">
      <alignment horizontal="center" vertical="center"/>
    </xf>
    <xf numFmtId="0" fontId="41" fillId="10" borderId="44" xfId="0" applyFont="1" applyFill="1" applyBorder="1" applyAlignment="1">
      <alignment horizontal="center" vertical="center"/>
    </xf>
    <xf numFmtId="0" fontId="50" fillId="10" borderId="35" xfId="0" applyFont="1" applyFill="1" applyBorder="1" applyAlignment="1">
      <alignment horizontal="center" vertical="center"/>
    </xf>
    <xf numFmtId="0" fontId="50" fillId="10" borderId="0" xfId="0" applyFont="1" applyFill="1" applyAlignment="1">
      <alignment horizontal="center" vertical="center"/>
    </xf>
    <xf numFmtId="0" fontId="50" fillId="10" borderId="29" xfId="0" applyFont="1" applyFill="1" applyBorder="1" applyAlignment="1">
      <alignment horizontal="center" vertical="center"/>
    </xf>
    <xf numFmtId="0" fontId="39" fillId="10" borderId="35" xfId="0" applyFont="1" applyFill="1" applyBorder="1" applyAlignment="1">
      <alignment horizontal="center" vertical="center"/>
    </xf>
    <xf numFmtId="0" fontId="39" fillId="10" borderId="0" xfId="0" applyFont="1" applyFill="1" applyAlignment="1">
      <alignment horizontal="center" vertical="center"/>
    </xf>
    <xf numFmtId="0" fontId="39" fillId="10" borderId="29" xfId="0" applyFont="1" applyFill="1" applyBorder="1" applyAlignment="1">
      <alignment horizontal="center" vertical="center"/>
    </xf>
    <xf numFmtId="0" fontId="41" fillId="10" borderId="23" xfId="0" applyFont="1" applyFill="1" applyBorder="1" applyAlignment="1">
      <alignment horizontal="center" vertical="center"/>
    </xf>
    <xf numFmtId="0" fontId="41" fillId="10" borderId="51" xfId="0" applyFont="1" applyFill="1" applyBorder="1" applyAlignment="1">
      <alignment horizontal="center" vertical="center"/>
    </xf>
    <xf numFmtId="0" fontId="41" fillId="10" borderId="52" xfId="0" applyFont="1" applyFill="1" applyBorder="1" applyAlignment="1">
      <alignment horizontal="center" vertical="center"/>
    </xf>
    <xf numFmtId="0" fontId="22" fillId="0" borderId="80" xfId="14" applyFont="1" applyBorder="1" applyAlignment="1">
      <alignment horizontal="left" vertical="center" wrapText="1"/>
    </xf>
    <xf numFmtId="0" fontId="22" fillId="0" borderId="0" xfId="14" applyFont="1" applyAlignment="1">
      <alignment horizontal="left" vertical="center" wrapText="1"/>
    </xf>
    <xf numFmtId="0" fontId="22" fillId="0" borderId="29" xfId="14" applyFont="1" applyBorder="1" applyAlignment="1">
      <alignment horizontal="left" vertical="center" wrapText="1"/>
    </xf>
    <xf numFmtId="0" fontId="10" fillId="10" borderId="22" xfId="0" applyFont="1" applyFill="1" applyBorder="1" applyAlignment="1" applyProtection="1">
      <alignment horizontal="center" vertical="center"/>
      <protection locked="0"/>
    </xf>
    <xf numFmtId="0" fontId="10" fillId="10" borderId="43" xfId="0" applyFont="1" applyFill="1" applyBorder="1" applyAlignment="1" applyProtection="1">
      <alignment horizontal="center" vertical="center"/>
      <protection locked="0"/>
    </xf>
    <xf numFmtId="0" fontId="10" fillId="10" borderId="44" xfId="0" applyFont="1" applyFill="1" applyBorder="1" applyAlignment="1" applyProtection="1">
      <alignment horizontal="center" vertical="center"/>
      <protection locked="0"/>
    </xf>
    <xf numFmtId="2" fontId="17" fillId="10" borderId="35" xfId="15" applyNumberFormat="1" applyFont="1" applyFill="1" applyBorder="1" applyAlignment="1" applyProtection="1">
      <alignment horizontal="center" vertical="center"/>
      <protection locked="0"/>
    </xf>
    <xf numFmtId="2" fontId="17" fillId="10" borderId="0" xfId="15" applyNumberFormat="1" applyFont="1" applyFill="1" applyAlignment="1" applyProtection="1">
      <alignment horizontal="center" vertical="center"/>
      <protection locked="0"/>
    </xf>
    <xf numFmtId="2" fontId="17" fillId="10" borderId="29" xfId="15" applyNumberFormat="1" applyFont="1" applyFill="1" applyBorder="1" applyAlignment="1" applyProtection="1">
      <alignment horizontal="center" vertical="center"/>
      <protection locked="0"/>
    </xf>
    <xf numFmtId="2" fontId="14" fillId="10" borderId="35" xfId="15" applyNumberFormat="1" applyFont="1" applyFill="1" applyBorder="1" applyAlignment="1" applyProtection="1">
      <alignment horizontal="center" vertical="center"/>
      <protection locked="0"/>
    </xf>
    <xf numFmtId="2" fontId="14" fillId="10" borderId="0" xfId="15" applyNumberFormat="1" applyFont="1" applyFill="1" applyAlignment="1" applyProtection="1">
      <alignment horizontal="center" vertical="center"/>
      <protection locked="0"/>
    </xf>
    <xf numFmtId="2" fontId="14" fillId="10" borderId="29" xfId="15" applyNumberFormat="1" applyFont="1" applyFill="1" applyBorder="1" applyAlignment="1" applyProtection="1">
      <alignment horizontal="center" vertical="center"/>
      <protection locked="0"/>
    </xf>
    <xf numFmtId="0" fontId="12" fillId="0" borderId="35" xfId="14" applyFont="1" applyBorder="1" applyAlignment="1">
      <alignment horizontal="center" vertical="center" wrapText="1"/>
    </xf>
    <xf numFmtId="0" fontId="12" fillId="0" borderId="0" xfId="14" applyFont="1" applyAlignment="1">
      <alignment horizontal="center" vertical="center" wrapText="1"/>
    </xf>
    <xf numFmtId="0" fontId="12" fillId="0" borderId="29" xfId="14" applyFont="1" applyBorder="1" applyAlignment="1">
      <alignment horizontal="center" vertical="center" wrapText="1"/>
    </xf>
    <xf numFmtId="0" fontId="15" fillId="0" borderId="39" xfId="0" applyFont="1" applyBorder="1" applyAlignment="1">
      <alignment horizontal="left" vertical="center"/>
    </xf>
    <xf numFmtId="0" fontId="15" fillId="0" borderId="37" xfId="0" applyFont="1" applyBorder="1" applyAlignment="1">
      <alignment horizontal="left" vertical="center"/>
    </xf>
    <xf numFmtId="0" fontId="15" fillId="0" borderId="38" xfId="0" applyFont="1" applyBorder="1" applyAlignment="1">
      <alignment horizontal="left" vertical="center"/>
    </xf>
    <xf numFmtId="0" fontId="15" fillId="8" borderId="36" xfId="0" applyFont="1" applyFill="1" applyBorder="1" applyAlignment="1">
      <alignment horizontal="right" vertical="center"/>
    </xf>
    <xf numFmtId="0" fontId="15" fillId="8" borderId="37" xfId="0" applyFont="1" applyFill="1" applyBorder="1" applyAlignment="1">
      <alignment horizontal="right" vertical="center"/>
    </xf>
    <xf numFmtId="0" fontId="15" fillId="8" borderId="38" xfId="0" applyFont="1" applyFill="1" applyBorder="1" applyAlignment="1">
      <alignment horizontal="right" vertical="center"/>
    </xf>
    <xf numFmtId="0" fontId="13" fillId="10" borderId="51" xfId="15" applyFont="1" applyFill="1" applyBorder="1" applyAlignment="1" applyProtection="1">
      <alignment horizontal="center" vertical="center"/>
      <protection locked="0"/>
    </xf>
    <xf numFmtId="168" fontId="13" fillId="10" borderId="51" xfId="0" applyNumberFormat="1" applyFont="1" applyFill="1" applyBorder="1" applyAlignment="1" applyProtection="1">
      <alignment horizontal="center" vertical="center"/>
      <protection locked="0"/>
    </xf>
    <xf numFmtId="168" fontId="13" fillId="10" borderId="52" xfId="0" applyNumberFormat="1" applyFont="1" applyFill="1" applyBorder="1" applyAlignment="1" applyProtection="1">
      <alignment horizontal="center" vertical="center"/>
      <protection locked="0"/>
    </xf>
    <xf numFmtId="0" fontId="12" fillId="18" borderId="68" xfId="14" applyFont="1" applyFill="1" applyBorder="1" applyAlignment="1">
      <alignment horizontal="center" vertical="center" wrapText="1"/>
    </xf>
    <xf numFmtId="0" fontId="12" fillId="18" borderId="69" xfId="14" applyFont="1" applyFill="1" applyBorder="1" applyAlignment="1">
      <alignment horizontal="center" vertical="center" wrapText="1"/>
    </xf>
    <xf numFmtId="0" fontId="12" fillId="18" borderId="70" xfId="14" applyFont="1" applyFill="1" applyBorder="1" applyAlignment="1">
      <alignment horizontal="center" vertical="center" wrapText="1"/>
    </xf>
    <xf numFmtId="0" fontId="12" fillId="0" borderId="87" xfId="14" applyFont="1" applyBorder="1" applyAlignment="1">
      <alignment horizontal="center" vertical="center" wrapText="1"/>
    </xf>
    <xf numFmtId="0" fontId="12" fillId="0" borderId="88" xfId="14" applyFont="1" applyBorder="1" applyAlignment="1">
      <alignment horizontal="center" vertical="center" wrapText="1"/>
    </xf>
    <xf numFmtId="0" fontId="12" fillId="0" borderId="89" xfId="14" applyFont="1" applyBorder="1" applyAlignment="1">
      <alignment horizontal="center" vertical="center" wrapText="1"/>
    </xf>
    <xf numFmtId="0" fontId="15" fillId="0" borderId="90" xfId="0" applyFont="1" applyBorder="1" applyAlignment="1">
      <alignment horizontal="center" vertical="center" wrapText="1"/>
    </xf>
    <xf numFmtId="0" fontId="15" fillId="0" borderId="91" xfId="0" applyFont="1" applyBorder="1" applyAlignment="1">
      <alignment horizontal="center" vertical="center" wrapText="1"/>
    </xf>
    <xf numFmtId="0" fontId="15" fillId="0" borderId="92" xfId="0" applyFont="1" applyBorder="1" applyAlignment="1">
      <alignment horizontal="center" vertical="center" wrapText="1"/>
    </xf>
    <xf numFmtId="0" fontId="15" fillId="0" borderId="0" xfId="0" applyFont="1" applyAlignment="1">
      <alignment horizontal="left" vertical="center"/>
    </xf>
    <xf numFmtId="0" fontId="16" fillId="0" borderId="0" xfId="0" applyFont="1" applyAlignment="1">
      <alignment horizontal="left" vertical="center"/>
    </xf>
    <xf numFmtId="0" fontId="12" fillId="0" borderId="48" xfId="0" applyFont="1" applyBorder="1" applyAlignment="1">
      <alignment horizontal="center" vertical="center"/>
    </xf>
    <xf numFmtId="0" fontId="12" fillId="0" borderId="0" xfId="0" applyFont="1" applyAlignment="1">
      <alignment horizontal="center" vertical="center"/>
    </xf>
    <xf numFmtId="0" fontId="12" fillId="0" borderId="86" xfId="0" applyFont="1" applyBorder="1" applyAlignment="1">
      <alignment horizontal="center" vertical="center"/>
    </xf>
    <xf numFmtId="0" fontId="15" fillId="0" borderId="65" xfId="0" applyFont="1" applyBorder="1" applyAlignment="1">
      <alignment horizontal="left" vertical="center"/>
    </xf>
    <xf numFmtId="0" fontId="15" fillId="0" borderId="101" xfId="0" applyFont="1" applyBorder="1" applyAlignment="1">
      <alignment horizontal="left" vertical="center"/>
    </xf>
    <xf numFmtId="0" fontId="15" fillId="0" borderId="91" xfId="0" applyFont="1" applyBorder="1" applyAlignment="1">
      <alignment horizontal="left" vertical="center"/>
    </xf>
    <xf numFmtId="0" fontId="15" fillId="0" borderId="92" xfId="0" applyFont="1" applyBorder="1" applyAlignment="1">
      <alignment horizontal="left" vertical="center"/>
    </xf>
    <xf numFmtId="0" fontId="73" fillId="8" borderId="36" xfId="0" applyFont="1" applyFill="1" applyBorder="1" applyAlignment="1">
      <alignment horizontal="center" vertical="center"/>
    </xf>
    <xf numFmtId="0" fontId="73" fillId="8" borderId="37" xfId="0" applyFont="1" applyFill="1" applyBorder="1" applyAlignment="1">
      <alignment horizontal="center" vertical="center"/>
    </xf>
    <xf numFmtId="0" fontId="73" fillId="8" borderId="38" xfId="0" applyFont="1" applyFill="1" applyBorder="1" applyAlignment="1">
      <alignment horizontal="center" vertical="center"/>
    </xf>
    <xf numFmtId="0" fontId="12" fillId="0" borderId="30" xfId="0" applyFont="1" applyBorder="1" applyAlignment="1">
      <alignment horizontal="center" vertical="center"/>
    </xf>
    <xf numFmtId="0" fontId="16" fillId="0" borderId="91" xfId="0" applyFont="1" applyBorder="1" applyAlignment="1">
      <alignment horizontal="left" vertical="center"/>
    </xf>
    <xf numFmtId="0" fontId="16" fillId="0" borderId="36" xfId="0" applyFont="1" applyBorder="1" applyAlignment="1">
      <alignment horizontal="center" vertical="center"/>
    </xf>
    <xf numFmtId="0" fontId="16" fillId="0" borderId="37" xfId="0" applyFont="1" applyBorder="1" applyAlignment="1">
      <alignment horizontal="center" vertical="center"/>
    </xf>
    <xf numFmtId="0" fontId="16" fillId="0" borderId="38" xfId="0" applyFont="1" applyBorder="1" applyAlignment="1">
      <alignment horizontal="center" vertical="center"/>
    </xf>
    <xf numFmtId="165" fontId="19" fillId="14" borderId="33" xfId="12" applyNumberFormat="1" applyFont="1" applyFill="1" applyBorder="1" applyAlignment="1">
      <alignment horizontal="left" vertical="center"/>
    </xf>
    <xf numFmtId="165" fontId="19" fillId="0" borderId="56" xfId="12" applyNumberFormat="1" applyFont="1" applyBorder="1" applyAlignment="1">
      <alignment horizontal="center" vertical="center"/>
    </xf>
    <xf numFmtId="165" fontId="19" fillId="0" borderId="65" xfId="12" applyNumberFormat="1" applyFont="1" applyBorder="1" applyAlignment="1">
      <alignment horizontal="center" vertical="center"/>
    </xf>
    <xf numFmtId="165" fontId="19" fillId="0" borderId="83" xfId="12" applyNumberFormat="1" applyFont="1" applyBorder="1" applyAlignment="1">
      <alignment horizontal="center" vertical="center"/>
    </xf>
    <xf numFmtId="165" fontId="20" fillId="0" borderId="30" xfId="12" applyNumberFormat="1" applyFont="1" applyBorder="1" applyAlignment="1">
      <alignment horizontal="left" vertical="center"/>
    </xf>
    <xf numFmtId="0" fontId="46" fillId="10" borderId="35" xfId="0" applyFont="1" applyFill="1" applyBorder="1" applyAlignment="1">
      <alignment horizontal="center" vertical="center"/>
    </xf>
    <xf numFmtId="0" fontId="46" fillId="10" borderId="0" xfId="0" applyFont="1" applyFill="1" applyAlignment="1">
      <alignment horizontal="center" vertical="center"/>
    </xf>
    <xf numFmtId="0" fontId="46" fillId="10" borderId="29" xfId="0" applyFont="1" applyFill="1" applyBorder="1" applyAlignment="1">
      <alignment horizontal="center" vertical="center"/>
    </xf>
    <xf numFmtId="0" fontId="45" fillId="10" borderId="35" xfId="0" applyFont="1" applyFill="1" applyBorder="1" applyAlignment="1">
      <alignment horizontal="center" vertical="center"/>
    </xf>
    <xf numFmtId="0" fontId="45" fillId="10" borderId="0" xfId="0" applyFont="1" applyFill="1" applyAlignment="1">
      <alignment horizontal="center" vertical="center"/>
    </xf>
    <xf numFmtId="0" fontId="45" fillId="10" borderId="29" xfId="0" applyFont="1" applyFill="1" applyBorder="1" applyAlignment="1">
      <alignment horizontal="center" vertical="center"/>
    </xf>
    <xf numFmtId="0" fontId="46" fillId="10" borderId="23" xfId="0" applyFont="1" applyFill="1" applyBorder="1" applyAlignment="1">
      <alignment horizontal="center" vertical="center"/>
    </xf>
    <xf numFmtId="0" fontId="46" fillId="10" borderId="51" xfId="0" applyFont="1" applyFill="1" applyBorder="1" applyAlignment="1">
      <alignment horizontal="center" vertical="center"/>
    </xf>
    <xf numFmtId="0" fontId="46" fillId="10" borderId="52" xfId="0" applyFont="1" applyFill="1" applyBorder="1" applyAlignment="1">
      <alignment horizontal="center" vertical="center"/>
    </xf>
    <xf numFmtId="165" fontId="19" fillId="0" borderId="30" xfId="12" applyNumberFormat="1" applyFont="1" applyBorder="1" applyAlignment="1">
      <alignment horizontal="left" vertical="center"/>
    </xf>
    <xf numFmtId="0" fontId="19" fillId="0" borderId="56" xfId="6" applyFont="1" applyBorder="1" applyAlignment="1">
      <alignment horizontal="center" vertical="center"/>
    </xf>
    <xf numFmtId="0" fontId="19" fillId="0" borderId="65" xfId="6" applyFont="1" applyBorder="1" applyAlignment="1">
      <alignment horizontal="center" vertical="center"/>
    </xf>
    <xf numFmtId="0" fontId="19" fillId="0" borderId="83" xfId="6" applyFont="1" applyBorder="1" applyAlignment="1">
      <alignment horizontal="center" vertical="center"/>
    </xf>
    <xf numFmtId="165" fontId="19" fillId="0" borderId="87" xfId="12" applyNumberFormat="1" applyFont="1" applyBorder="1" applyAlignment="1">
      <alignment horizontal="center" vertical="center" wrapText="1"/>
    </xf>
    <xf numFmtId="165" fontId="19" fillId="0" borderId="88" xfId="12" applyNumberFormat="1" applyFont="1" applyBorder="1" applyAlignment="1">
      <alignment horizontal="center" vertical="center" wrapText="1"/>
    </xf>
    <xf numFmtId="165" fontId="19" fillId="0" borderId="89" xfId="12" applyNumberFormat="1" applyFont="1" applyBorder="1" applyAlignment="1">
      <alignment horizontal="center" vertical="center" wrapText="1"/>
    </xf>
    <xf numFmtId="165" fontId="19" fillId="18" borderId="66" xfId="12" applyNumberFormat="1" applyFont="1" applyFill="1" applyBorder="1" applyAlignment="1">
      <alignment horizontal="center" vertical="center" wrapText="1"/>
    </xf>
    <xf numFmtId="165" fontId="19" fillId="18" borderId="23" xfId="12" applyNumberFormat="1" applyFont="1" applyFill="1" applyBorder="1" applyAlignment="1">
      <alignment horizontal="center" vertical="center" wrapText="1"/>
    </xf>
    <xf numFmtId="165" fontId="19" fillId="18" borderId="54" xfId="12" applyNumberFormat="1" applyFont="1" applyFill="1" applyBorder="1" applyAlignment="1">
      <alignment horizontal="center" vertical="center" wrapText="1"/>
    </xf>
    <xf numFmtId="165" fontId="19" fillId="18" borderId="74" xfId="12" applyNumberFormat="1" applyFont="1" applyFill="1" applyBorder="1" applyAlignment="1">
      <alignment horizontal="center" vertical="center" wrapText="1"/>
    </xf>
    <xf numFmtId="165" fontId="19" fillId="18" borderId="47" xfId="12" applyNumberFormat="1" applyFont="1" applyFill="1" applyBorder="1" applyAlignment="1">
      <alignment horizontal="center" vertical="center" wrapText="1"/>
    </xf>
    <xf numFmtId="165" fontId="19" fillId="18" borderId="51" xfId="12" applyNumberFormat="1" applyFont="1" applyFill="1" applyBorder="1" applyAlignment="1">
      <alignment horizontal="center" vertical="center" wrapText="1"/>
    </xf>
    <xf numFmtId="165" fontId="19" fillId="0" borderId="30" xfId="12" applyNumberFormat="1" applyFont="1" applyBorder="1" applyAlignment="1">
      <alignment horizontal="right" vertical="center"/>
    </xf>
    <xf numFmtId="0" fontId="19" fillId="0" borderId="30" xfId="6" applyFont="1" applyBorder="1" applyAlignment="1">
      <alignment horizontal="center" vertical="center"/>
    </xf>
    <xf numFmtId="165" fontId="37" fillId="11" borderId="27" xfId="12" applyNumberFormat="1" applyFont="1" applyFill="1" applyBorder="1" applyAlignment="1">
      <alignment horizontal="center" vertical="center" wrapText="1"/>
    </xf>
    <xf numFmtId="165" fontId="37" fillId="11" borderId="93" xfId="12" applyNumberFormat="1" applyFont="1" applyFill="1" applyBorder="1" applyAlignment="1">
      <alignment horizontal="center" vertical="center" wrapText="1"/>
    </xf>
    <xf numFmtId="165" fontId="37" fillId="11" borderId="70" xfId="12" applyNumberFormat="1" applyFont="1" applyFill="1" applyBorder="1" applyAlignment="1">
      <alignment horizontal="center" vertical="center" wrapText="1"/>
    </xf>
    <xf numFmtId="165" fontId="35" fillId="0" borderId="94" xfId="12" applyNumberFormat="1" applyFont="1" applyBorder="1" applyAlignment="1">
      <alignment horizontal="center" vertical="center"/>
    </xf>
    <xf numFmtId="165" fontId="35" fillId="0" borderId="95" xfId="12" applyNumberFormat="1" applyFont="1" applyBorder="1" applyAlignment="1">
      <alignment horizontal="center" vertical="center"/>
    </xf>
    <xf numFmtId="0" fontId="35" fillId="0" borderId="8" xfId="0" applyFont="1" applyBorder="1" applyAlignment="1">
      <alignment horizontal="right" vertical="center"/>
    </xf>
    <xf numFmtId="0" fontId="35" fillId="0" borderId="17" xfId="0" applyFont="1" applyBorder="1" applyAlignment="1">
      <alignment horizontal="right" vertical="center"/>
    </xf>
    <xf numFmtId="0" fontId="37" fillId="0" borderId="18" xfId="0" applyFont="1" applyBorder="1" applyAlignment="1">
      <alignment horizontal="right" vertical="center"/>
    </xf>
    <xf numFmtId="1" fontId="37" fillId="0" borderId="66" xfId="0" applyNumberFormat="1" applyFont="1" applyBorder="1" applyAlignment="1">
      <alignment horizontal="center" vertical="center" wrapText="1"/>
    </xf>
    <xf numFmtId="1" fontId="37" fillId="0" borderId="74" xfId="0" applyNumberFormat="1" applyFont="1" applyBorder="1" applyAlignment="1">
      <alignment horizontal="center" vertical="center" wrapText="1"/>
    </xf>
    <xf numFmtId="1" fontId="37" fillId="0" borderId="75" xfId="0" applyNumberFormat="1" applyFont="1" applyBorder="1" applyAlignment="1">
      <alignment horizontal="center" vertical="center" wrapText="1"/>
    </xf>
    <xf numFmtId="0" fontId="37" fillId="13" borderId="36" xfId="0" applyFont="1" applyFill="1" applyBorder="1" applyAlignment="1">
      <alignment horizontal="center" vertical="center"/>
    </xf>
    <xf numFmtId="0" fontId="37" fillId="13" borderId="37" xfId="0" applyFont="1" applyFill="1" applyBorder="1" applyAlignment="1">
      <alignment horizontal="center" vertical="center"/>
    </xf>
    <xf numFmtId="0" fontId="37" fillId="13" borderId="40" xfId="0" applyFont="1" applyFill="1" applyBorder="1" applyAlignment="1">
      <alignment horizontal="center" vertical="center"/>
    </xf>
    <xf numFmtId="165" fontId="35" fillId="0" borderId="96" xfId="12" applyNumberFormat="1" applyFont="1" applyBorder="1" applyAlignment="1">
      <alignment horizontal="center" vertical="center"/>
    </xf>
    <xf numFmtId="165" fontId="35" fillId="0" borderId="97" xfId="12" applyNumberFormat="1" applyFont="1" applyBorder="1" applyAlignment="1">
      <alignment horizontal="center" vertical="center"/>
    </xf>
    <xf numFmtId="0" fontId="37" fillId="13" borderId="56" xfId="0" applyFont="1" applyFill="1" applyBorder="1" applyAlignment="1">
      <alignment horizontal="center" vertical="center"/>
    </xf>
    <xf numFmtId="0" fontId="37" fillId="13" borderId="65" xfId="0" applyFont="1" applyFill="1" applyBorder="1" applyAlignment="1">
      <alignment horizontal="center" vertical="center"/>
    </xf>
    <xf numFmtId="0" fontId="37" fillId="13" borderId="83" xfId="0" applyFont="1" applyFill="1" applyBorder="1" applyAlignment="1">
      <alignment horizontal="center" vertical="center"/>
    </xf>
    <xf numFmtId="0" fontId="37" fillId="13" borderId="56" xfId="0" applyFont="1" applyFill="1" applyBorder="1" applyAlignment="1">
      <alignment horizontal="center" vertical="center" wrapText="1"/>
    </xf>
    <xf numFmtId="0" fontId="37" fillId="13" borderId="65" xfId="0" applyFont="1" applyFill="1" applyBorder="1" applyAlignment="1">
      <alignment horizontal="center" vertical="center" wrapText="1"/>
    </xf>
    <xf numFmtId="0" fontId="37" fillId="13" borderId="83" xfId="0" applyFont="1" applyFill="1" applyBorder="1" applyAlignment="1">
      <alignment horizontal="center" vertical="center" wrapText="1"/>
    </xf>
    <xf numFmtId="0" fontId="37" fillId="10" borderId="43" xfId="6" applyFont="1" applyFill="1" applyBorder="1" applyAlignment="1">
      <alignment horizontal="center" vertical="center"/>
    </xf>
    <xf numFmtId="0" fontId="37" fillId="10" borderId="44" xfId="6" applyFont="1" applyFill="1" applyBorder="1" applyAlignment="1">
      <alignment horizontal="center" vertical="center"/>
    </xf>
    <xf numFmtId="0" fontId="37" fillId="10" borderId="35" xfId="6" applyFont="1" applyFill="1" applyBorder="1" applyAlignment="1">
      <alignment horizontal="center" vertical="center"/>
    </xf>
    <xf numFmtId="0" fontId="37" fillId="10" borderId="0" xfId="6" applyFont="1" applyFill="1" applyAlignment="1">
      <alignment horizontal="center" vertical="center"/>
    </xf>
    <xf numFmtId="0" fontId="37" fillId="10" borderId="29" xfId="6" applyFont="1" applyFill="1" applyBorder="1" applyAlignment="1">
      <alignment horizontal="center" vertical="center"/>
    </xf>
    <xf numFmtId="0" fontId="35" fillId="10" borderId="35" xfId="6" applyFont="1" applyFill="1" applyBorder="1" applyAlignment="1">
      <alignment horizontal="center" vertical="center"/>
    </xf>
    <xf numFmtId="0" fontId="35" fillId="10" borderId="0" xfId="6" applyFont="1" applyFill="1" applyAlignment="1">
      <alignment horizontal="center" vertical="center"/>
    </xf>
    <xf numFmtId="0" fontId="35" fillId="10" borderId="29" xfId="6" applyFont="1" applyFill="1" applyBorder="1" applyAlignment="1">
      <alignment horizontal="center" vertical="center"/>
    </xf>
    <xf numFmtId="0" fontId="37" fillId="10" borderId="51" xfId="6" applyFont="1" applyFill="1" applyBorder="1" applyAlignment="1">
      <alignment horizontal="center" vertical="center"/>
    </xf>
    <xf numFmtId="0" fontId="37" fillId="10" borderId="52" xfId="6" applyFont="1" applyFill="1" applyBorder="1" applyAlignment="1">
      <alignment horizontal="center" vertical="center"/>
    </xf>
  </cellXfs>
  <cellStyles count="39">
    <cellStyle name="Moeda" xfId="1" builtinId="4"/>
    <cellStyle name="Normal" xfId="0" builtinId="0"/>
    <cellStyle name="Normal 10" xfId="2" xr:uid="{00000000-0005-0000-0000-000002000000}"/>
    <cellStyle name="Normal 12" xfId="3" xr:uid="{00000000-0005-0000-0000-000003000000}"/>
    <cellStyle name="Normal 16" xfId="37" xr:uid="{00000000-0005-0000-0000-000004000000}"/>
    <cellStyle name="Normal 2" xfId="4" xr:uid="{00000000-0005-0000-0000-000005000000}"/>
    <cellStyle name="Normal 2 2" xfId="5" xr:uid="{00000000-0005-0000-0000-000006000000}"/>
    <cellStyle name="Normal 2 2 2" xfId="6" xr:uid="{00000000-0005-0000-0000-000007000000}"/>
    <cellStyle name="Normal 2 3" xfId="7" xr:uid="{00000000-0005-0000-0000-000008000000}"/>
    <cellStyle name="Normal 2 3 2" xfId="35" xr:uid="{00000000-0005-0000-0000-000009000000}"/>
    <cellStyle name="Normal 3" xfId="8" xr:uid="{00000000-0005-0000-0000-00000A000000}"/>
    <cellStyle name="Normal 3 2" xfId="33" xr:uid="{00000000-0005-0000-0000-00000B000000}"/>
    <cellStyle name="Normal 4" xfId="9" xr:uid="{00000000-0005-0000-0000-00000C000000}"/>
    <cellStyle name="Normal 4 4" xfId="34" xr:uid="{00000000-0005-0000-0000-00000D000000}"/>
    <cellStyle name="Normal 5" xfId="10" xr:uid="{00000000-0005-0000-0000-00000E000000}"/>
    <cellStyle name="Normal 5 2" xfId="11" xr:uid="{00000000-0005-0000-0000-00000F000000}"/>
    <cellStyle name="Normal 6" xfId="12" xr:uid="{00000000-0005-0000-0000-000010000000}"/>
    <cellStyle name="Normal 7" xfId="13" xr:uid="{00000000-0005-0000-0000-000011000000}"/>
    <cellStyle name="Normal_F-06-09" xfId="14" xr:uid="{00000000-0005-0000-0000-000012000000}"/>
    <cellStyle name="Normal_Plan1" xfId="15" xr:uid="{00000000-0005-0000-0000-000013000000}"/>
    <cellStyle name="Porcentagem" xfId="16" builtinId="5"/>
    <cellStyle name="Porcentagem 2" xfId="17" xr:uid="{00000000-0005-0000-0000-000016000000}"/>
    <cellStyle name="Porcentagem 3 5" xfId="36" xr:uid="{00000000-0005-0000-0000-000017000000}"/>
    <cellStyle name="Porcentagem 4" xfId="18" xr:uid="{00000000-0005-0000-0000-000018000000}"/>
    <cellStyle name="Separador de milhares 2" xfId="38" xr:uid="{00000000-0005-0000-0000-000019000000}"/>
    <cellStyle name="Separador de milhares 2 2" xfId="19" xr:uid="{00000000-0005-0000-0000-00001A000000}"/>
    <cellStyle name="Separador de milhares 2 2 5" xfId="20" xr:uid="{00000000-0005-0000-0000-00001B000000}"/>
    <cellStyle name="Separador de milhares 2 2 5 2" xfId="21" xr:uid="{00000000-0005-0000-0000-00001C000000}"/>
    <cellStyle name="Separador de milhares 2 2 6" xfId="22" xr:uid="{00000000-0005-0000-0000-00001D000000}"/>
    <cellStyle name="Separador de milhares 3" xfId="23" xr:uid="{00000000-0005-0000-0000-00001E000000}"/>
    <cellStyle name="Separador de milhares 4" xfId="24" xr:uid="{00000000-0005-0000-0000-00001F000000}"/>
    <cellStyle name="Separador de milhares_Projeto Completo Água - Água  Boa(alterado)" xfId="25" xr:uid="{00000000-0005-0000-0000-000021000000}"/>
    <cellStyle name="Vírgula" xfId="26" builtinId="3"/>
    <cellStyle name="Vírgula 12" xfId="27" xr:uid="{00000000-0005-0000-0000-000023000000}"/>
    <cellStyle name="Vírgula 2" xfId="28" xr:uid="{00000000-0005-0000-0000-000024000000}"/>
    <cellStyle name="Vírgula 2 2 2" xfId="32" xr:uid="{00000000-0005-0000-0000-000025000000}"/>
    <cellStyle name="Vírgula 3" xfId="31" xr:uid="{00000000-0005-0000-0000-000026000000}"/>
    <cellStyle name="Vírgula 5" xfId="29" xr:uid="{00000000-0005-0000-0000-000027000000}"/>
    <cellStyle name="Vírgula 5 6" xfId="30" xr:uid="{00000000-0005-0000-0000-000028000000}"/>
  </cellStyles>
  <dxfs count="0"/>
  <tableStyles count="1" defaultTableStyle="TableStyleMedium2"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12.xml"/><Relationship Id="rId21" Type="http://schemas.openxmlformats.org/officeDocument/2006/relationships/externalLink" Target="externalLinks/externalLink7.xml"/><Relationship Id="rId42" Type="http://schemas.openxmlformats.org/officeDocument/2006/relationships/externalLink" Target="externalLinks/externalLink28.xml"/><Relationship Id="rId47" Type="http://schemas.openxmlformats.org/officeDocument/2006/relationships/externalLink" Target="externalLinks/externalLink33.xml"/><Relationship Id="rId63" Type="http://schemas.openxmlformats.org/officeDocument/2006/relationships/externalLink" Target="externalLinks/externalLink49.xml"/><Relationship Id="rId68" Type="http://schemas.openxmlformats.org/officeDocument/2006/relationships/externalLink" Target="externalLinks/externalLink54.xml"/><Relationship Id="rId2" Type="http://schemas.openxmlformats.org/officeDocument/2006/relationships/worksheet" Target="worksheets/sheet2.xml"/><Relationship Id="rId16" Type="http://schemas.openxmlformats.org/officeDocument/2006/relationships/externalLink" Target="externalLinks/externalLink2.xml"/><Relationship Id="rId29" Type="http://schemas.openxmlformats.org/officeDocument/2006/relationships/externalLink" Target="externalLinks/externalLink15.xml"/><Relationship Id="rId11" Type="http://schemas.openxmlformats.org/officeDocument/2006/relationships/worksheet" Target="worksheets/sheet11.xml"/><Relationship Id="rId24" Type="http://schemas.openxmlformats.org/officeDocument/2006/relationships/externalLink" Target="externalLinks/externalLink10.xml"/><Relationship Id="rId32" Type="http://schemas.openxmlformats.org/officeDocument/2006/relationships/externalLink" Target="externalLinks/externalLink18.xml"/><Relationship Id="rId37" Type="http://schemas.openxmlformats.org/officeDocument/2006/relationships/externalLink" Target="externalLinks/externalLink23.xml"/><Relationship Id="rId40" Type="http://schemas.openxmlformats.org/officeDocument/2006/relationships/externalLink" Target="externalLinks/externalLink26.xml"/><Relationship Id="rId45" Type="http://schemas.openxmlformats.org/officeDocument/2006/relationships/externalLink" Target="externalLinks/externalLink31.xml"/><Relationship Id="rId53" Type="http://schemas.openxmlformats.org/officeDocument/2006/relationships/externalLink" Target="externalLinks/externalLink39.xml"/><Relationship Id="rId58" Type="http://schemas.openxmlformats.org/officeDocument/2006/relationships/externalLink" Target="externalLinks/externalLink44.xml"/><Relationship Id="rId66" Type="http://schemas.openxmlformats.org/officeDocument/2006/relationships/externalLink" Target="externalLinks/externalLink52.xml"/><Relationship Id="rId5" Type="http://schemas.openxmlformats.org/officeDocument/2006/relationships/worksheet" Target="worksheets/sheet5.xml"/><Relationship Id="rId61" Type="http://schemas.openxmlformats.org/officeDocument/2006/relationships/externalLink" Target="externalLinks/externalLink47.xml"/><Relationship Id="rId19" Type="http://schemas.openxmlformats.org/officeDocument/2006/relationships/externalLink" Target="externalLinks/externalLink5.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externalLink" Target="externalLinks/externalLink13.xml"/><Relationship Id="rId30" Type="http://schemas.openxmlformats.org/officeDocument/2006/relationships/externalLink" Target="externalLinks/externalLink16.xml"/><Relationship Id="rId35" Type="http://schemas.openxmlformats.org/officeDocument/2006/relationships/externalLink" Target="externalLinks/externalLink21.xml"/><Relationship Id="rId43" Type="http://schemas.openxmlformats.org/officeDocument/2006/relationships/externalLink" Target="externalLinks/externalLink29.xml"/><Relationship Id="rId48" Type="http://schemas.openxmlformats.org/officeDocument/2006/relationships/externalLink" Target="externalLinks/externalLink34.xml"/><Relationship Id="rId56" Type="http://schemas.openxmlformats.org/officeDocument/2006/relationships/externalLink" Target="externalLinks/externalLink42.xml"/><Relationship Id="rId64" Type="http://schemas.openxmlformats.org/officeDocument/2006/relationships/externalLink" Target="externalLinks/externalLink50.xml"/><Relationship Id="rId69" Type="http://schemas.openxmlformats.org/officeDocument/2006/relationships/externalLink" Target="externalLinks/externalLink55.xml"/><Relationship Id="rId8" Type="http://schemas.openxmlformats.org/officeDocument/2006/relationships/worksheet" Target="worksheets/sheet8.xml"/><Relationship Id="rId51" Type="http://schemas.openxmlformats.org/officeDocument/2006/relationships/externalLink" Target="externalLinks/externalLink37.xml"/><Relationship Id="rId72"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externalLink" Target="externalLinks/externalLink11.xml"/><Relationship Id="rId33" Type="http://schemas.openxmlformats.org/officeDocument/2006/relationships/externalLink" Target="externalLinks/externalLink19.xml"/><Relationship Id="rId38" Type="http://schemas.openxmlformats.org/officeDocument/2006/relationships/externalLink" Target="externalLinks/externalLink24.xml"/><Relationship Id="rId46" Type="http://schemas.openxmlformats.org/officeDocument/2006/relationships/externalLink" Target="externalLinks/externalLink32.xml"/><Relationship Id="rId59" Type="http://schemas.openxmlformats.org/officeDocument/2006/relationships/externalLink" Target="externalLinks/externalLink45.xml"/><Relationship Id="rId67" Type="http://schemas.openxmlformats.org/officeDocument/2006/relationships/externalLink" Target="externalLinks/externalLink53.xml"/><Relationship Id="rId20" Type="http://schemas.openxmlformats.org/officeDocument/2006/relationships/externalLink" Target="externalLinks/externalLink6.xml"/><Relationship Id="rId41" Type="http://schemas.openxmlformats.org/officeDocument/2006/relationships/externalLink" Target="externalLinks/externalLink27.xml"/><Relationship Id="rId54" Type="http://schemas.openxmlformats.org/officeDocument/2006/relationships/externalLink" Target="externalLinks/externalLink40.xml"/><Relationship Id="rId62" Type="http://schemas.openxmlformats.org/officeDocument/2006/relationships/externalLink" Target="externalLinks/externalLink48.xml"/><Relationship Id="rId7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externalLink" Target="externalLinks/externalLink14.xml"/><Relationship Id="rId36" Type="http://schemas.openxmlformats.org/officeDocument/2006/relationships/externalLink" Target="externalLinks/externalLink22.xml"/><Relationship Id="rId49" Type="http://schemas.openxmlformats.org/officeDocument/2006/relationships/externalLink" Target="externalLinks/externalLink35.xml"/><Relationship Id="rId57" Type="http://schemas.openxmlformats.org/officeDocument/2006/relationships/externalLink" Target="externalLinks/externalLink43.xml"/><Relationship Id="rId10" Type="http://schemas.openxmlformats.org/officeDocument/2006/relationships/worksheet" Target="worksheets/sheet10.xml"/><Relationship Id="rId31" Type="http://schemas.openxmlformats.org/officeDocument/2006/relationships/externalLink" Target="externalLinks/externalLink17.xml"/><Relationship Id="rId44" Type="http://schemas.openxmlformats.org/officeDocument/2006/relationships/externalLink" Target="externalLinks/externalLink30.xml"/><Relationship Id="rId52" Type="http://schemas.openxmlformats.org/officeDocument/2006/relationships/externalLink" Target="externalLinks/externalLink38.xml"/><Relationship Id="rId60" Type="http://schemas.openxmlformats.org/officeDocument/2006/relationships/externalLink" Target="externalLinks/externalLink46.xml"/><Relationship Id="rId65" Type="http://schemas.openxmlformats.org/officeDocument/2006/relationships/externalLink" Target="externalLinks/externalLink51.xml"/><Relationship Id="rId73"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externalLink" Target="externalLinks/externalLink4.xml"/><Relationship Id="rId39" Type="http://schemas.openxmlformats.org/officeDocument/2006/relationships/externalLink" Target="externalLinks/externalLink25.xml"/><Relationship Id="rId34" Type="http://schemas.openxmlformats.org/officeDocument/2006/relationships/externalLink" Target="externalLinks/externalLink20.xml"/><Relationship Id="rId50" Type="http://schemas.openxmlformats.org/officeDocument/2006/relationships/externalLink" Target="externalLinks/externalLink36.xml"/><Relationship Id="rId55" Type="http://schemas.openxmlformats.org/officeDocument/2006/relationships/externalLink" Target="externalLinks/externalLink41.xml"/><Relationship Id="rId7" Type="http://schemas.openxmlformats.org/officeDocument/2006/relationships/worksheet" Target="worksheets/sheet7.xml"/><Relationship Id="rId71"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emf"/></Relationships>
</file>

<file path=xl/drawings/_rels/drawing11.xml.rels><?xml version="1.0" encoding="UTF-8" standalone="yes"?>
<Relationships xmlns="http://schemas.openxmlformats.org/package/2006/relationships"><Relationship Id="rId1" Type="http://schemas.openxmlformats.org/officeDocument/2006/relationships/image" Target="../media/image2.emf"/></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3</xdr:col>
      <xdr:colOff>4051300</xdr:colOff>
      <xdr:row>0</xdr:row>
      <xdr:rowOff>120650</xdr:rowOff>
    </xdr:from>
    <xdr:to>
      <xdr:col>3</xdr:col>
      <xdr:colOff>1123950</xdr:colOff>
      <xdr:row>0</xdr:row>
      <xdr:rowOff>762000</xdr:rowOff>
    </xdr:to>
    <xdr:pic>
      <xdr:nvPicPr>
        <xdr:cNvPr id="2" name="Imagem 2" descr="Descrição: logo100">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94100" y="120650"/>
          <a:ext cx="0" cy="69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444500</xdr:colOff>
      <xdr:row>0</xdr:row>
      <xdr:rowOff>16329</xdr:rowOff>
    </xdr:from>
    <xdr:to>
      <xdr:col>5</xdr:col>
      <xdr:colOff>684893</xdr:colOff>
      <xdr:row>3</xdr:row>
      <xdr:rowOff>156029</xdr:rowOff>
    </xdr:to>
    <xdr:pic>
      <xdr:nvPicPr>
        <xdr:cNvPr id="3" name="Imagem 3">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45857" y="16329"/>
          <a:ext cx="1691821" cy="711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1879600</xdr:colOff>
      <xdr:row>0</xdr:row>
      <xdr:rowOff>76200</xdr:rowOff>
    </xdr:from>
    <xdr:to>
      <xdr:col>3</xdr:col>
      <xdr:colOff>209550</xdr:colOff>
      <xdr:row>1</xdr:row>
      <xdr:rowOff>527050</xdr:rowOff>
    </xdr:to>
    <xdr:pic>
      <xdr:nvPicPr>
        <xdr:cNvPr id="37536" name="Imagem 3">
          <a:extLst>
            <a:ext uri="{FF2B5EF4-FFF2-40B4-BE49-F238E27FC236}">
              <a16:creationId xmlns:a16="http://schemas.microsoft.com/office/drawing/2014/main" id="{00000000-0008-0000-1C00-0000A09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68650" y="76200"/>
          <a:ext cx="1314450" cy="59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368300</xdr:colOff>
      <xdr:row>0</xdr:row>
      <xdr:rowOff>82550</xdr:rowOff>
    </xdr:from>
    <xdr:to>
      <xdr:col>2</xdr:col>
      <xdr:colOff>704850</xdr:colOff>
      <xdr:row>4</xdr:row>
      <xdr:rowOff>0</xdr:rowOff>
    </xdr:to>
    <xdr:pic>
      <xdr:nvPicPr>
        <xdr:cNvPr id="52651" name="Imagem 3">
          <a:extLst>
            <a:ext uri="{FF2B5EF4-FFF2-40B4-BE49-F238E27FC236}">
              <a16:creationId xmlns:a16="http://schemas.microsoft.com/office/drawing/2014/main" id="{00000000-0008-0000-1D00-0000ABC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8300" y="82550"/>
          <a:ext cx="162560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2025228</xdr:colOff>
      <xdr:row>0</xdr:row>
      <xdr:rowOff>190501</xdr:rowOff>
    </xdr:from>
    <xdr:to>
      <xdr:col>7</xdr:col>
      <xdr:colOff>1396999</xdr:colOff>
      <xdr:row>3</xdr:row>
      <xdr:rowOff>257888</xdr:rowOff>
    </xdr:to>
    <xdr:pic>
      <xdr:nvPicPr>
        <xdr:cNvPr id="2" name="Imagem 4">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88061" y="190501"/>
          <a:ext cx="1636605" cy="10198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1601107</xdr:colOff>
      <xdr:row>0</xdr:row>
      <xdr:rowOff>25399</xdr:rowOff>
    </xdr:from>
    <xdr:to>
      <xdr:col>5</xdr:col>
      <xdr:colOff>3846285</xdr:colOff>
      <xdr:row>4</xdr:row>
      <xdr:rowOff>8454</xdr:rowOff>
    </xdr:to>
    <xdr:pic>
      <xdr:nvPicPr>
        <xdr:cNvPr id="3" name="Imagem 3">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45893" y="25399"/>
          <a:ext cx="2245178" cy="12530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4953000</xdr:colOff>
      <xdr:row>0</xdr:row>
      <xdr:rowOff>217715</xdr:rowOff>
    </xdr:from>
    <xdr:to>
      <xdr:col>4</xdr:col>
      <xdr:colOff>6272893</xdr:colOff>
      <xdr:row>3</xdr:row>
      <xdr:rowOff>281391</xdr:rowOff>
    </xdr:to>
    <xdr:pic>
      <xdr:nvPicPr>
        <xdr:cNvPr id="3" name="Imagem 4">
          <a:extLst>
            <a:ext uri="{FF2B5EF4-FFF2-40B4-BE49-F238E27FC236}">
              <a16:creationId xmlns:a16="http://schemas.microsoft.com/office/drawing/2014/main" id="{644C031C-A537-41A5-8153-7DDC05842E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38607" y="217715"/>
          <a:ext cx="1319893" cy="1002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4127500</xdr:colOff>
      <xdr:row>0</xdr:row>
      <xdr:rowOff>184150</xdr:rowOff>
    </xdr:from>
    <xdr:to>
      <xdr:col>5</xdr:col>
      <xdr:colOff>6597650</xdr:colOff>
      <xdr:row>3</xdr:row>
      <xdr:rowOff>285750</xdr:rowOff>
    </xdr:to>
    <xdr:pic>
      <xdr:nvPicPr>
        <xdr:cNvPr id="78909" name="Imagem 3">
          <a:extLst>
            <a:ext uri="{FF2B5EF4-FFF2-40B4-BE49-F238E27FC236}">
              <a16:creationId xmlns:a16="http://schemas.microsoft.com/office/drawing/2014/main" id="{00000000-0008-0000-0500-00003D34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74100" y="184150"/>
          <a:ext cx="2470150" cy="1054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17</xdr:col>
      <xdr:colOff>1102180</xdr:colOff>
      <xdr:row>0</xdr:row>
      <xdr:rowOff>81644</xdr:rowOff>
    </xdr:from>
    <xdr:to>
      <xdr:col>18</xdr:col>
      <xdr:colOff>655408</xdr:colOff>
      <xdr:row>3</xdr:row>
      <xdr:rowOff>54429</xdr:rowOff>
    </xdr:to>
    <xdr:pic>
      <xdr:nvPicPr>
        <xdr:cNvPr id="2" name="Imagem 4">
          <a:extLst>
            <a:ext uri="{FF2B5EF4-FFF2-40B4-BE49-F238E27FC236}">
              <a16:creationId xmlns:a16="http://schemas.microsoft.com/office/drawing/2014/main" id="{5FC3F155-ADC4-4AF3-9FF9-150D835A44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56287" y="81644"/>
          <a:ext cx="777871" cy="7075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2</xdr:col>
      <xdr:colOff>2127250</xdr:colOff>
      <xdr:row>0</xdr:row>
      <xdr:rowOff>76200</xdr:rowOff>
    </xdr:from>
    <xdr:to>
      <xdr:col>3</xdr:col>
      <xdr:colOff>609600</xdr:colOff>
      <xdr:row>1</xdr:row>
      <xdr:rowOff>615950</xdr:rowOff>
    </xdr:to>
    <xdr:pic>
      <xdr:nvPicPr>
        <xdr:cNvPr id="62738" name="Imagem 1">
          <a:extLst>
            <a:ext uri="{FF2B5EF4-FFF2-40B4-BE49-F238E27FC236}">
              <a16:creationId xmlns:a16="http://schemas.microsoft.com/office/drawing/2014/main" id="{00000000-0008-0000-1600-000012F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94100" y="76200"/>
          <a:ext cx="167640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4270375</xdr:colOff>
      <xdr:row>0</xdr:row>
      <xdr:rowOff>206375</xdr:rowOff>
    </xdr:from>
    <xdr:to>
      <xdr:col>2</xdr:col>
      <xdr:colOff>412750</xdr:colOff>
      <xdr:row>2</xdr:row>
      <xdr:rowOff>18319</xdr:rowOff>
    </xdr:to>
    <xdr:pic>
      <xdr:nvPicPr>
        <xdr:cNvPr id="2" name="Imagem 4">
          <a:extLst>
            <a:ext uri="{FF2B5EF4-FFF2-40B4-BE49-F238E27FC236}">
              <a16:creationId xmlns:a16="http://schemas.microsoft.com/office/drawing/2014/main" id="{1A17E7D7-2DDD-4BBE-9C2C-A99C6EF278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59375" y="206375"/>
          <a:ext cx="1317625" cy="1002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976614</xdr:colOff>
      <xdr:row>1</xdr:row>
      <xdr:rowOff>24114</xdr:rowOff>
    </xdr:from>
    <xdr:to>
      <xdr:col>4</xdr:col>
      <xdr:colOff>457150</xdr:colOff>
      <xdr:row>1</xdr:row>
      <xdr:rowOff>807817</xdr:rowOff>
    </xdr:to>
    <xdr:pic>
      <xdr:nvPicPr>
        <xdr:cNvPr id="3" name="Imagem 4">
          <a:extLst>
            <a:ext uri="{FF2B5EF4-FFF2-40B4-BE49-F238E27FC236}">
              <a16:creationId xmlns:a16="http://schemas.microsoft.com/office/drawing/2014/main" id="{DDF3659A-8D64-48E6-8B5C-AE39FF4C70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6266" y="192911"/>
          <a:ext cx="867087" cy="78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sp-11207\c\Sergio\Amazonas\Dom%20eliseu\Bm%208-abr-dom%20eliseu.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d.docs.live.net/C/Users/Bruno/Documents/Engenharia/Carmona%20Cabrera/01%20-%20Obras/001%20-%20Ananideua%20-%20Resid.%20Padre%20Pietro%20Gerosa/01%20-%20Planejamento/11%20-%20Auxiliares/Calend&#225;rio%20201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d.docs.live.net/Meus%20documentos/Livros1009/L1_matfinanc/CD_ou_disquete/MATFIN.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d.docs.live.net/Servidor/c/Breu/Escola%20do%20Breu-11-02-9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0E835B80\OR&#199;AMENTO%20LICITA&#199;&#195;O%20GLEBA%20I,%20II%20e%20III%20-%20TOMADA.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d.docs.live.net/Cn%2003%20Marab&#225;/Or&#231;amento%20final%20-%20revisar/C&#243;pia%20de%20Proposta%20de%20Pre&#231;o%20-%20Resumos%20CPU%20e%20Planilhas%20SinteticA.xlsm"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Sectec_3\drive_c\My%20Documents\Obras\Serra%20Talhada\My%20Documents\Obras\Serra%20Talhada\OBRAS\BR_316\PTRAB\PTrab89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ectec_adj\c\Ten%20Reginaldo\OBRAS\BR-316\OBRAS\BR_316\PTRAB\PTrab89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Sectec_3\drive_c\My%20Documents\Obras\BR-316%20300.000\OBRAS\BR_316\PTRAB\PTrab89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osenilton\c\Documents%20and%20Settings\DELTA\Meus%20documentos\Obra-1072%20Ananindeua-PA\C.C.%201072%20-%20Ananindeua%20-%20PA\Financeiro\Rela&#231;&#227;o%20de%20Notas%20Fiscais\5NF%201072%20MAIO%20%2008\C&#243;pia%20de%20NF.%201072%20-%2007-05-200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1700CB8F\Drenage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TESE031\Usuarios\DOC\Micro_ASHFORD\PLANILHAS%202001%20(TUDO)\PROJETO%20ALVORADA%202\ALVORADA%20COMPLETO\E.E%20E.F.M.%20Napole&#227;o%20A.%20N&#243;brega%20-%20S.%20Mamede.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Sedurb-db-01a\diretoria%20projetos\BS2G%20CONSULTORIA\ETA%20S&#195;O%20BRAS%20C-D%20-%20JNETO\CD%20LICITA&#199;&#195;O\OR&#199;A%20ETA%20SAO%20BRAS%20RV%20JNETO%203%20(SAMPAIO)%20FINA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s://d.docs.live.net/Freguesia1/1.engenharia/1.ENGENHARIA/4.Freguesia/Or&#231;amento%20de%20venda/Quantidades/Qtde%20FRG.xls" TargetMode="External"/></Relationships>
</file>

<file path=xl/externalLinks/_rels/externalLink22.xml.rels><?xml version="1.0" encoding="UTF-8" standalone="yes"?>
<Relationships xmlns="http://schemas.openxmlformats.org/package/2006/relationships"><Relationship Id="rId1" Type="http://schemas.microsoft.com/office/2006/relationships/xlExternalLinkPath/xlPathMissing" Target="Declara&#231;&#227;o%20de%20despesas1"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SUPERINTENDECIA\F_SUPERINT\MSOffice\Excel\Obrabelem\PLANCR~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H:\Users\Carmona%20Cabrera\Documents\CONS&#211;RCIO%20AGUAS%20MARAB&#193;\SALA%20T&#201;CNICA\MEDI&#199;&#195;O\ANTERIORES\BM_2014-09_11\final\01-&#193;GUAS%20DE%20MARABA\12-Carmona%20Cabrera\4%20-%20Medi&#231;&#227;o\BM_2013-02_08\MC_02_2013_08.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H:\BM-13%20-%20REVIS&#195;O%2026-11-14\01-&#193;GUAS%20DE%20MARABA\12-Carmona%20Cabrera\4%20-%20Medi&#231;&#227;o\BM_2013-02_08\MC_02_2013_08.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s://d.docs.live.net/PROJETOS%20DIVERSOS/Agua-Porto%20Velho/A.G.%20Resposta_ADM/Administra&#231;&#227;o%20Loca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https://d.docs.live.net/SUPERINTENDECIA/F_SUPERINT/MSOffice/Excel/Obrabelem/PLANCR~1.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Engenharia01\D-eng01\Meus%20documentos_Eng%201D\PREFEITURAS%20MUNICIPAIS%20ENG.%201\Joao%20Pessoa\JO&#195;O%20PESSOA%202005\Al&#231;a%20Beira%20Rio_2004\relat&#243;rio\Der\DER\PB008norte\Pb008n-RelFinal01\Pb008n-RelFinal01-Dimens&amp;ComparaPavim.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Sectec_oca\drive%20c\PTRAB\modelo\fichas%20de%20composicao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Csp-11207/c/Sergio/Amazonas/Dom%20eliseu/Bm%208-abr-dom%20eliseu.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s://d.docs.live.net/DISCO%20E/AMBIENTAL%20ENGENHARIA/COSANPA/GLEBA%20I,%20II%20e%20III/AGUA/LICITA&#199;&#195;O%20II%20-%20TOMADA%20DE%20PRE&#199;OS/OR&#199;AMENTO/OR&#199;AMENTO%20LICITA&#199;&#195;O%20GLEBA%20I,%20II%20e%20III%20-%20TOMADA.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s://d.docs.live.net/9d03c424ee4bab00/&#193;rea%20de%20Trabalho/Atualizado%20CROQUI/Atrab/tecsan/MC-Calc/MC-E3.xls" TargetMode="External"/></Relationships>
</file>

<file path=xl/externalLinks/_rels/externalLink32.xml.rels><?xml version="1.0" encoding="UTF-8" standalone="yes"?>
<Relationships xmlns="http://schemas.openxmlformats.org/package/2006/relationships"><Relationship Id="rId2" Type="http://schemas.openxmlformats.org/officeDocument/2006/relationships/externalLinkPath" Target="file:///C:\Users\USER\Desktop\PM%203.06.xlsm" TargetMode="External"/><Relationship Id="rId1" Type="http://schemas.openxmlformats.org/officeDocument/2006/relationships/externalLinkPath" Target="file:///C:\Users\USER\Desktop\PM%203.06.xlsm"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OTESE031\Usuarios\DOC\Micro_ASHFORD\PLANILHAS%202001%20(TUDO)\PROJETO%20ALVORADA%202\ALVORADA%20COMPLETO\E.E%20E.F.M.%20de%20Alcantil%20-%20Alcantil.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https://d.docs.live.net/CLELIADESK2/Scopus/orca_note/Scopus/822_Semin&#225;rio%20Maria%20Mater/822_Lev_Plan/822_Planilha%20QxPU_parcial.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https://d.docs.live.net/Paravolt10/Trabalho/CLIENTES%20EXTERNOS/PREFEITURA%20MUNICIPAL%20DE%20ITUPIRANGA/Secretaria%20de%20Educa&#231;&#227;o/Planilhas%20e%20Composi&#231;&#245;es/Kilita_Planilhas%20e%20Especifica&#231;&#245;es/Projeto%20Breu/Composi&#231;&#227;o%20de%20Pre&#231;os.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d.docs.live.net/01-Trabalho/12-Carmona%20Cabrera/2003-Consorcio%20&#193;guas%20de%20Marab&#225;/3%20-%20Planejamento/00-PL2013/2013-11/Planilha%20-%20CUSTOS%20VPL%20TIR%20VUP.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s://d.docs.live.net/Users/Luana/Documents/CARMONA/PAC%20II%20-%20ESGOTO/Or&#231;amento/Proposta%20de%20Pre&#231;o%20-%20revis&#227;o%20TACII.xlsm"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s://d.docs.live.net/BS2G%20CONSULTORIA/ETA%20S&#195;O%20BRAS%20C-D%20-%20JNETO/CD%20LICITA&#199;&#195;O/OR&#199;A%20ETA%20SAO%20BRAS%20RV%20JNETO%203%20(SAMPAIO)%20FINAL.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s://d.docs.live.net/SGO-CARMONA/9999-Itaituba/02-Planejamento/VOL.%205%20TOMO%20I%20Or&#231;amento/Atrab/tecsan/MC-Calc/MC-E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erver-3\tecnico\Concorrencia\LICITA&#199;&#195;O\DNIT\BR-101%20-%20SC%20EDITAL%200003-02\LOTE%2028%20apresenta&#231;&#227;o\cd\Lote%2028%20SC\gelson\XLS\CUSTOS\DNER398A.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I:\Atrab\tecsan\MC-Calc\MC-E3.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I:\EUSTAQUIO\Tecnica%20%201%20recuperado\Programa%20RECURSOS%20PR&#211;PRIOS%20DO%20ESTADO%20-%20MTL\JO&#195;O%20PESSOA_CIDADE%20VERDE_197%20u.h\Desmatamento%20e%20Arruamento_OR&#199;AMENTO%20AN&#193;LISE%20CAIXA_BASE%2011.2008_Or&#231;aLicit_05.10.2009.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J:\EDUARDO%20ALVES\Sinapi\C&#193;LCULO%20DE%20TAXAS_HABITE-SE%20E%20ALVAR&#193;.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ttps://d.docs.live.net/HERCULES/Elabora&#231;&#227;o%20de%20Or&#231;amentos/1Projetos%20Oficiais/1CEHAP%20-%20Promoradia%202005/15%20-%20OR&#199;AMENTOS/Caixa%20definitivo/11%20-%20Uira&#250;na%20e%2010%20outros/11.3%20Or&#231;%20-%20BOM%20JESUS%20-%20caixa2%20v2.2.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J:\1Projetos%20Oficiais\1CEHAP%20-%20Promoradia%202005\15%20-%20OR&#199;AMENTOS\Caixa%20definitivo\6%20-%20Vista%20Serrana%20e%2017%20outros\6.11%20Or&#231;%20-%20SANTA%20LUZIA%20-%20caixa2%20v2.2.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https://d.docs.live.net/Orcamento2/meus%20documentos/Documents%20and%20Settings/ADM/Meus%20documentos/OBRAS%202007%20Perfil/Or&#231;amentos%202007/206%20BB%20-%20Ag.%20MARACANGALHA%20-REFORMA%20COM%20AMPLIA&#199;&#195;O.xls" TargetMode="External"/></Relationships>
</file>

<file path=xl/externalLinks/_rels/externalLink46.xml.rels><?xml version="1.0" encoding="UTF-8" standalone="yes"?>
<Relationships xmlns="http://schemas.openxmlformats.org/package/2006/relationships"><Relationship Id="rId1" Type="http://schemas.microsoft.com/office/2006/relationships/xlExternalLinkPath/xlPathMissing" Target="FINANCEIRO.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Or&#231;amento\n_or&#231;amento\Multimedia%20Files\BE-APRE4.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https://d.docs.live.net/PROJETOS%20DIVERSOS/Agua-Porto%20Velho/A.G.%20Resposta_ADM/Adm%20Local%20-%20Porto%20Velho.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https://d.docs.live.net/9d03c424ee4bab00/&#193;rea%20de%20Trabalho/Atualizado%20CROQUI/BS2G%20CONSULTORIA/ETA%20S&#195;O%20BRAS%20C-D%20-%20JNETO/CD%20LICITA&#199;&#195;O/OR&#199;A%20ETA%20SAO%20BRAS%20RV%20JNETO%203%20(SAMPAIO)%20FIN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ervidor1\c\LECDEMOS\Hitaeng\PROJETOS\EMBASA\Ad-Feij&#227;o\BA-MENDES\Atrab1\LATIN\apg\Mc-APG\AT-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https://d.docs.live.net/Servidor/CSA%20Engenharia/BS2G%20CONSULTORIA/ETA%20S&#195;O%20BRAS%20C-D%20-%20JNETO/CD%20LICITA&#199;&#195;O/OR&#199;A%20ETA%20SAO%20BRAS%20RV%20JNETO%203%20(SAMPAIO)%20FINAL.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sedurb-db-01\PUB_GT\Emendas%20Parlamentares%202007-revisado%20SEDURB\TUCUM&#195;\MC\TEXTO\Or&#231;a%20e%20Compo%20CACHOEIRA%20DO%20COUTO.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0C2E17AA\OR&#199;AMENTO.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https://d.docs.live.net/Clelia/clelia/Orcamento/HAQUI/001-VIG_FUND-AGO2000.xls" TargetMode="External"/></Relationships>
</file>

<file path=xl/externalLinks/_rels/externalLink54.xml.rels><?xml version="1.0" encoding="UTF-8" standalone="yes"?>
<Relationships xmlns="http://schemas.openxmlformats.org/package/2006/relationships"><Relationship Id="rId2" Type="http://schemas.openxmlformats.org/officeDocument/2006/relationships/externalLinkPath" Target="file:///C:\Users\USER\Desktop\PLANILHAS%20-%20Icui&#769;%20Laranjeiras%2019-07-2024.xlsx" TargetMode="External"/><Relationship Id="rId1" Type="http://schemas.openxmlformats.org/officeDocument/2006/relationships/externalLinkPath" Target="file:///C:\Users\USER\Desktop\PLANILHAS%20-%20Icui&#769;%20Laranjeiras%2019-07-2024.xlsx"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https://d.docs.live.net/Users/jeniffer.nascimento/Downloads/Composicao%20ORSE%20-%201210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d.docs.live.net/Sedurb-db-01/pub_gt/UECON/GEURB/OBRAS%20DO%20PAC1_2007/JADERL&#194;NDIA_PAC1/Boletim%20de%20Medi&#231;&#227;o/Calculo%20de%20prazo%20de%20obr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d.docs.live.net/COTESE031/Usuarios/DOC/Micro_ASHFORD/PLANILHAS%202001%20(TUDO)/PROJETO%20ALVORADA%202/ALVORADA%20COMPLETO/E.E%20E.F.M.%20Napole&#227;o%20A.%20N&#243;brega%20-%20S.%20Mamed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d.docs.live.net/10.40.2.3/diip/USPA%20COSANPA/PROJ.%20PAC/PAC%20Regi&#227;o%20Metropolitana/resposta%20cef%202008/Meus%20Documentos/GUANAB/reprograma&#231;&#227;o%20setembro9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I:\DISCO%20E\AMBIENTAL%20ENGENHARIA\COSANPA\GLEBA%20I,%20II%20e%20III\AGUA\LICITA&#199;&#195;O%20II%20-%20TOMADA%20DE%20PRE&#199;OS\OR&#199;AMENTO\OR&#199;AMENTO%20LICITA&#199;&#195;O%20GLEBA%20I,%20II%20e%20III%20-%20TOMAD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o-Bm 8"/>
      <sheetName val="Bm 8"/>
      <sheetName val="Rede 8"/>
      <sheetName val="ValueList_Helper"/>
      <sheetName val="ORÇA. URUARÁ 2019"/>
    </sheetNames>
    <sheetDataSet>
      <sheetData sheetId="0"/>
      <sheetData sheetId="1"/>
      <sheetData sheetId="2"/>
      <sheetData sheetId="3" refreshError="1"/>
      <sheetData sheetId="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gestão"/>
      <sheetName val="Padrão"/>
      <sheetName val="DB"/>
    </sheetNames>
    <sheetDataSet>
      <sheetData sheetId="0"/>
      <sheetData sheetId="1"/>
      <sheetData sheetId="2">
        <row r="1">
          <cell r="B1">
            <v>2012</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ício"/>
      <sheetName val="Menu"/>
      <sheetName val="JS  VF"/>
      <sheetName val="JS VP"/>
      <sheetName val="JS N"/>
      <sheetName val="JS I"/>
      <sheetName val="DB VF"/>
      <sheetName val="DB VP"/>
      <sheetName val="DB N"/>
      <sheetName val="DB I"/>
      <sheetName val="JC VF"/>
      <sheetName val="JC VP"/>
      <sheetName val="JC N"/>
      <sheetName val="JC I"/>
      <sheetName val="SÉRIE PMT"/>
      <sheetName val="SÉRIE VF"/>
      <sheetName val="SÉRIE VP"/>
      <sheetName val="SÉRIE N"/>
      <sheetName val="SÉRIE I"/>
      <sheetName val="Ser-Price"/>
      <sheetName val="Ser-Sac"/>
      <sheetName val="T Desiguais"/>
      <sheetName val="Geral"/>
      <sheetName val="Continua"/>
      <sheetName val="MatFinanc"/>
      <sheetName val="Autor"/>
      <sheetName val="OutrasFunçõ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4">
          <cell r="B4" t="str">
            <v>Price - Prestações Iguais</v>
          </cell>
        </row>
        <row r="13">
          <cell r="B13">
            <v>1</v>
          </cell>
          <cell r="C13">
            <v>9991.9698519896501</v>
          </cell>
          <cell r="D13">
            <v>-299.75909555968951</v>
          </cell>
          <cell r="E13">
            <v>-290.24090444031071</v>
          </cell>
          <cell r="F13">
            <v>-590.00000000000023</v>
          </cell>
          <cell r="G13">
            <v>9701.7289475493399</v>
          </cell>
        </row>
        <row r="14">
          <cell r="B14">
            <v>2</v>
          </cell>
          <cell r="C14">
            <v>9701.7289475493399</v>
          </cell>
          <cell r="D14">
            <v>-291.05186842648021</v>
          </cell>
          <cell r="E14">
            <v>-298.94813157352002</v>
          </cell>
          <cell r="F14">
            <v>-590.00000000000023</v>
          </cell>
          <cell r="G14">
            <v>9402.7808159758206</v>
          </cell>
        </row>
        <row r="15">
          <cell r="B15">
            <v>3</v>
          </cell>
          <cell r="C15">
            <v>9402.7808159758206</v>
          </cell>
          <cell r="D15">
            <v>-282.08342447927458</v>
          </cell>
          <cell r="E15">
            <v>-307.91657552072564</v>
          </cell>
          <cell r="F15">
            <v>-590.00000000000023</v>
          </cell>
          <cell r="G15">
            <v>9094.8642404550956</v>
          </cell>
        </row>
        <row r="16">
          <cell r="B16">
            <v>4</v>
          </cell>
          <cell r="C16">
            <v>9094.8642404550956</v>
          </cell>
          <cell r="D16">
            <v>-272.84592721365289</v>
          </cell>
          <cell r="E16">
            <v>-317.15407278634734</v>
          </cell>
          <cell r="F16">
            <v>-590.00000000000023</v>
          </cell>
          <cell r="G16">
            <v>8777.7101676687489</v>
          </cell>
        </row>
        <row r="17">
          <cell r="B17">
            <v>5</v>
          </cell>
          <cell r="C17">
            <v>8777.7101676687489</v>
          </cell>
          <cell r="D17">
            <v>-263.33130503006248</v>
          </cell>
          <cell r="E17">
            <v>-326.66869496993775</v>
          </cell>
          <cell r="F17">
            <v>-590.00000000000023</v>
          </cell>
          <cell r="G17">
            <v>8451.041472698811</v>
          </cell>
        </row>
        <row r="18">
          <cell r="B18">
            <v>6</v>
          </cell>
          <cell r="C18">
            <v>8451.041472698811</v>
          </cell>
          <cell r="D18">
            <v>-253.53124418096434</v>
          </cell>
          <cell r="E18">
            <v>-336.46875581903589</v>
          </cell>
          <cell r="F18">
            <v>-590.00000000000023</v>
          </cell>
          <cell r="G18">
            <v>8114.5727168797748</v>
          </cell>
        </row>
        <row r="19">
          <cell r="B19">
            <v>7</v>
          </cell>
          <cell r="C19">
            <v>8114.5727168797748</v>
          </cell>
          <cell r="D19">
            <v>-243.43718150639324</v>
          </cell>
          <cell r="E19">
            <v>-346.56281849360698</v>
          </cell>
          <cell r="F19">
            <v>-590.00000000000023</v>
          </cell>
          <cell r="G19">
            <v>7768.0098983861681</v>
          </cell>
        </row>
        <row r="20">
          <cell r="B20">
            <v>8</v>
          </cell>
          <cell r="C20">
            <v>7768.0098983861681</v>
          </cell>
          <cell r="D20">
            <v>-233.04029695158502</v>
          </cell>
          <cell r="E20">
            <v>-356.95970304841524</v>
          </cell>
          <cell r="F20">
            <v>-590.00000000000023</v>
          </cell>
          <cell r="G20">
            <v>7411.0501953377525</v>
          </cell>
        </row>
        <row r="21">
          <cell r="B21">
            <v>9</v>
          </cell>
          <cell r="C21">
            <v>7411.0501953377525</v>
          </cell>
          <cell r="D21">
            <v>-222.33150586013258</v>
          </cell>
          <cell r="E21">
            <v>-367.66849413986768</v>
          </cell>
          <cell r="F21">
            <v>-590.00000000000023</v>
          </cell>
          <cell r="G21">
            <v>7043.3817011978845</v>
          </cell>
        </row>
        <row r="22">
          <cell r="B22">
            <v>10</v>
          </cell>
          <cell r="C22">
            <v>7043.3817011978845</v>
          </cell>
          <cell r="D22">
            <v>-211.30145103593654</v>
          </cell>
          <cell r="E22">
            <v>-378.69854896406366</v>
          </cell>
          <cell r="F22">
            <v>-590.00000000000023</v>
          </cell>
          <cell r="G22">
            <v>6664.6831522338207</v>
          </cell>
        </row>
        <row r="23">
          <cell r="B23">
            <v>11</v>
          </cell>
          <cell r="C23">
            <v>6664.6831522338207</v>
          </cell>
          <cell r="D23">
            <v>-199.94049456701461</v>
          </cell>
          <cell r="E23">
            <v>-390.05950543298559</v>
          </cell>
          <cell r="F23">
            <v>-590.00000000000023</v>
          </cell>
          <cell r="G23">
            <v>6274.6236468008356</v>
          </cell>
        </row>
        <row r="24">
          <cell r="B24">
            <v>12</v>
          </cell>
          <cell r="C24">
            <v>6274.6236468008356</v>
          </cell>
          <cell r="D24">
            <v>-188.23870940402506</v>
          </cell>
          <cell r="E24">
            <v>-401.7612905959752</v>
          </cell>
          <cell r="F24">
            <v>-590.00000000000023</v>
          </cell>
          <cell r="G24">
            <v>5872.8623562048606</v>
          </cell>
        </row>
        <row r="25">
          <cell r="B25">
            <v>13</v>
          </cell>
          <cell r="C25">
            <v>5872.8623562048606</v>
          </cell>
          <cell r="D25">
            <v>-176.18587068614582</v>
          </cell>
          <cell r="E25">
            <v>-413.81412931385444</v>
          </cell>
          <cell r="F25">
            <v>-590.00000000000023</v>
          </cell>
          <cell r="G25">
            <v>5459.0482268910064</v>
          </cell>
        </row>
        <row r="26">
          <cell r="B26">
            <v>14</v>
          </cell>
          <cell r="C26">
            <v>5459.0482268910064</v>
          </cell>
          <cell r="D26">
            <v>-163.77144680673018</v>
          </cell>
          <cell r="E26">
            <v>-426.22855319327005</v>
          </cell>
          <cell r="F26">
            <v>-590.00000000000023</v>
          </cell>
          <cell r="G26">
            <v>5032.8196736977361</v>
          </cell>
        </row>
        <row r="27">
          <cell r="B27">
            <v>15</v>
          </cell>
          <cell r="C27">
            <v>5032.8196736977361</v>
          </cell>
          <cell r="D27">
            <v>-150.98459021093208</v>
          </cell>
          <cell r="E27">
            <v>-439.01540978906814</v>
          </cell>
          <cell r="F27">
            <v>-590.00000000000023</v>
          </cell>
          <cell r="G27">
            <v>4593.804263908668</v>
          </cell>
        </row>
        <row r="28">
          <cell r="B28">
            <v>16</v>
          </cell>
          <cell r="C28">
            <v>4593.804263908668</v>
          </cell>
          <cell r="D28">
            <v>-137.81412791726004</v>
          </cell>
          <cell r="E28">
            <v>-452.18587208274016</v>
          </cell>
          <cell r="F28">
            <v>-590.00000000000023</v>
          </cell>
          <cell r="G28">
            <v>4141.6183918259276</v>
          </cell>
        </row>
        <row r="29">
          <cell r="B29">
            <v>17</v>
          </cell>
          <cell r="C29">
            <v>4141.6183918259276</v>
          </cell>
          <cell r="D29">
            <v>-124.24855175477782</v>
          </cell>
          <cell r="E29">
            <v>-465.75144824522238</v>
          </cell>
          <cell r="F29">
            <v>-590.00000000000023</v>
          </cell>
          <cell r="G29">
            <v>3675.8669435807051</v>
          </cell>
        </row>
        <row r="30">
          <cell r="B30">
            <v>18</v>
          </cell>
          <cell r="C30">
            <v>3675.8669435807051</v>
          </cell>
          <cell r="D30">
            <v>-110.27600830742115</v>
          </cell>
          <cell r="E30">
            <v>-479.72399169257909</v>
          </cell>
          <cell r="F30">
            <v>-590.00000000000023</v>
          </cell>
          <cell r="G30">
            <v>3196.1429518881259</v>
          </cell>
        </row>
        <row r="31">
          <cell r="B31">
            <v>19</v>
          </cell>
          <cell r="C31">
            <v>3196.1429518881259</v>
          </cell>
          <cell r="D31">
            <v>-95.884288556643781</v>
          </cell>
          <cell r="E31">
            <v>-494.11571144335642</v>
          </cell>
          <cell r="F31">
            <v>-590.00000000000023</v>
          </cell>
          <cell r="G31">
            <v>2702.0272404447696</v>
          </cell>
        </row>
        <row r="32">
          <cell r="B32">
            <v>20</v>
          </cell>
          <cell r="C32">
            <v>2702.0272404447696</v>
          </cell>
          <cell r="D32">
            <v>-81.060817213343086</v>
          </cell>
          <cell r="E32">
            <v>-508.93918278665717</v>
          </cell>
          <cell r="F32">
            <v>-590.00000000000023</v>
          </cell>
          <cell r="G32">
            <v>2193.0880576581126</v>
          </cell>
        </row>
        <row r="33">
          <cell r="B33">
            <v>21</v>
          </cell>
          <cell r="C33">
            <v>2193.0880576581126</v>
          </cell>
          <cell r="D33">
            <v>-65.79264172974338</v>
          </cell>
          <cell r="E33">
            <v>-524.2073582702568</v>
          </cell>
          <cell r="F33">
            <v>-590.00000000000023</v>
          </cell>
          <cell r="G33">
            <v>1668.8806993878557</v>
          </cell>
        </row>
        <row r="34">
          <cell r="B34">
            <v>22</v>
          </cell>
          <cell r="C34">
            <v>1668.8806993878557</v>
          </cell>
          <cell r="D34">
            <v>-50.066420981635666</v>
          </cell>
          <cell r="E34">
            <v>-539.93357901836453</v>
          </cell>
          <cell r="F34">
            <v>-590.00000000000023</v>
          </cell>
          <cell r="G34">
            <v>1128.9471203694911</v>
          </cell>
        </row>
        <row r="35">
          <cell r="B35">
            <v>23</v>
          </cell>
          <cell r="C35">
            <v>1128.9471203694911</v>
          </cell>
          <cell r="D35">
            <v>-33.868413611084733</v>
          </cell>
          <cell r="E35">
            <v>-556.13158638891548</v>
          </cell>
          <cell r="F35">
            <v>-590.00000000000023</v>
          </cell>
          <cell r="G35">
            <v>572.81553398057565</v>
          </cell>
        </row>
        <row r="36">
          <cell r="B36">
            <v>24</v>
          </cell>
          <cell r="C36">
            <v>572.81553398057565</v>
          </cell>
          <cell r="D36">
            <v>-17.184466019417268</v>
          </cell>
          <cell r="E36">
            <v>-572.81553398058293</v>
          </cell>
          <cell r="F36">
            <v>-590.00000000000023</v>
          </cell>
          <cell r="G36">
            <v>-7.2759576141834259E-12</v>
          </cell>
        </row>
        <row r="37">
          <cell r="B37">
            <v>0</v>
          </cell>
          <cell r="C37">
            <v>0</v>
          </cell>
          <cell r="D37">
            <v>0</v>
          </cell>
          <cell r="E37">
            <v>0</v>
          </cell>
          <cell r="F37">
            <v>0</v>
          </cell>
          <cell r="G37">
            <v>0</v>
          </cell>
        </row>
        <row r="38">
          <cell r="B38">
            <v>0</v>
          </cell>
          <cell r="C38">
            <v>0</v>
          </cell>
          <cell r="D38">
            <v>0</v>
          </cell>
          <cell r="E38">
            <v>0</v>
          </cell>
          <cell r="F38">
            <v>0</v>
          </cell>
          <cell r="G38">
            <v>0</v>
          </cell>
        </row>
        <row r="39">
          <cell r="B39">
            <v>0</v>
          </cell>
          <cell r="C39">
            <v>0</v>
          </cell>
          <cell r="D39">
            <v>0</v>
          </cell>
          <cell r="E39">
            <v>0</v>
          </cell>
          <cell r="F39">
            <v>0</v>
          </cell>
          <cell r="G39">
            <v>0</v>
          </cell>
        </row>
        <row r="40">
          <cell r="B40">
            <v>0</v>
          </cell>
          <cell r="C40">
            <v>0</v>
          </cell>
          <cell r="D40">
            <v>0</v>
          </cell>
          <cell r="E40">
            <v>0</v>
          </cell>
          <cell r="F40">
            <v>0</v>
          </cell>
          <cell r="G40">
            <v>0</v>
          </cell>
        </row>
        <row r="41">
          <cell r="B41">
            <v>0</v>
          </cell>
          <cell r="C41">
            <v>0</v>
          </cell>
          <cell r="D41">
            <v>0</v>
          </cell>
          <cell r="E41">
            <v>0</v>
          </cell>
          <cell r="F41">
            <v>0</v>
          </cell>
          <cell r="G41">
            <v>0</v>
          </cell>
        </row>
        <row r="42">
          <cell r="B42">
            <v>0</v>
          </cell>
          <cell r="C42">
            <v>0</v>
          </cell>
          <cell r="D42">
            <v>0</v>
          </cell>
          <cell r="E42">
            <v>0</v>
          </cell>
          <cell r="F42">
            <v>0</v>
          </cell>
          <cell r="G42">
            <v>0</v>
          </cell>
        </row>
        <row r="43">
          <cell r="B43">
            <v>0</v>
          </cell>
          <cell r="C43">
            <v>0</v>
          </cell>
          <cell r="D43">
            <v>0</v>
          </cell>
          <cell r="E43">
            <v>0</v>
          </cell>
          <cell r="F43">
            <v>0</v>
          </cell>
          <cell r="G43">
            <v>0</v>
          </cell>
        </row>
        <row r="44">
          <cell r="B44">
            <v>0</v>
          </cell>
          <cell r="C44">
            <v>0</v>
          </cell>
          <cell r="D44">
            <v>0</v>
          </cell>
          <cell r="E44">
            <v>0</v>
          </cell>
          <cell r="F44">
            <v>0</v>
          </cell>
          <cell r="G44">
            <v>0</v>
          </cell>
        </row>
        <row r="45">
          <cell r="B45">
            <v>0</v>
          </cell>
          <cell r="C45">
            <v>0</v>
          </cell>
          <cell r="D45">
            <v>0</v>
          </cell>
          <cell r="E45">
            <v>0</v>
          </cell>
          <cell r="F45">
            <v>0</v>
          </cell>
          <cell r="G45">
            <v>0</v>
          </cell>
        </row>
        <row r="46">
          <cell r="B46">
            <v>0</v>
          </cell>
          <cell r="C46">
            <v>0</v>
          </cell>
          <cell r="D46">
            <v>0</v>
          </cell>
          <cell r="E46">
            <v>0</v>
          </cell>
          <cell r="F46">
            <v>0</v>
          </cell>
          <cell r="G46">
            <v>0</v>
          </cell>
        </row>
        <row r="47">
          <cell r="B47">
            <v>0</v>
          </cell>
          <cell r="C47">
            <v>0</v>
          </cell>
          <cell r="D47">
            <v>0</v>
          </cell>
          <cell r="E47">
            <v>0</v>
          </cell>
          <cell r="F47">
            <v>0</v>
          </cell>
          <cell r="G47">
            <v>0</v>
          </cell>
        </row>
        <row r="48">
          <cell r="B48">
            <v>0</v>
          </cell>
          <cell r="C48">
            <v>0</v>
          </cell>
          <cell r="D48">
            <v>0</v>
          </cell>
          <cell r="E48">
            <v>0</v>
          </cell>
          <cell r="F48">
            <v>0</v>
          </cell>
          <cell r="G48">
            <v>0</v>
          </cell>
        </row>
        <row r="49">
          <cell r="B49">
            <v>0</v>
          </cell>
          <cell r="C49">
            <v>0</v>
          </cell>
          <cell r="D49">
            <v>0</v>
          </cell>
          <cell r="E49">
            <v>0</v>
          </cell>
          <cell r="F49">
            <v>0</v>
          </cell>
          <cell r="G49">
            <v>0</v>
          </cell>
        </row>
        <row r="50">
          <cell r="B50">
            <v>0</v>
          </cell>
          <cell r="C50">
            <v>0</v>
          </cell>
          <cell r="D50">
            <v>0</v>
          </cell>
          <cell r="E50">
            <v>0</v>
          </cell>
          <cell r="F50">
            <v>0</v>
          </cell>
          <cell r="G50">
            <v>0</v>
          </cell>
        </row>
        <row r="51">
          <cell r="B51">
            <v>0</v>
          </cell>
          <cell r="C51">
            <v>0</v>
          </cell>
          <cell r="D51">
            <v>0</v>
          </cell>
          <cell r="E51">
            <v>0</v>
          </cell>
          <cell r="F51">
            <v>0</v>
          </cell>
          <cell r="G51">
            <v>0</v>
          </cell>
        </row>
        <row r="52">
          <cell r="B52">
            <v>0</v>
          </cell>
          <cell r="C52">
            <v>0</v>
          </cell>
          <cell r="D52">
            <v>0</v>
          </cell>
          <cell r="E52">
            <v>0</v>
          </cell>
          <cell r="F52">
            <v>0</v>
          </cell>
          <cell r="G52">
            <v>0</v>
          </cell>
        </row>
        <row r="53">
          <cell r="B53">
            <v>0</v>
          </cell>
          <cell r="C53">
            <v>0</v>
          </cell>
          <cell r="D53">
            <v>0</v>
          </cell>
          <cell r="E53">
            <v>0</v>
          </cell>
          <cell r="F53">
            <v>0</v>
          </cell>
          <cell r="G53">
            <v>0</v>
          </cell>
        </row>
        <row r="54">
          <cell r="B54">
            <v>0</v>
          </cell>
          <cell r="C54">
            <v>0</v>
          </cell>
          <cell r="D54">
            <v>0</v>
          </cell>
          <cell r="E54">
            <v>0</v>
          </cell>
          <cell r="F54">
            <v>0</v>
          </cell>
          <cell r="G54">
            <v>0</v>
          </cell>
        </row>
        <row r="55">
          <cell r="B55">
            <v>0</v>
          </cell>
          <cell r="C55">
            <v>0</v>
          </cell>
          <cell r="D55">
            <v>0</v>
          </cell>
          <cell r="E55">
            <v>0</v>
          </cell>
          <cell r="F55">
            <v>0</v>
          </cell>
          <cell r="G55">
            <v>0</v>
          </cell>
        </row>
        <row r="56">
          <cell r="B56">
            <v>0</v>
          </cell>
          <cell r="C56">
            <v>0</v>
          </cell>
          <cell r="D56">
            <v>0</v>
          </cell>
          <cell r="E56">
            <v>0</v>
          </cell>
          <cell r="F56">
            <v>0</v>
          </cell>
          <cell r="G56">
            <v>0</v>
          </cell>
        </row>
        <row r="57">
          <cell r="B57">
            <v>0</v>
          </cell>
          <cell r="C57">
            <v>0</v>
          </cell>
          <cell r="D57">
            <v>0</v>
          </cell>
          <cell r="E57">
            <v>0</v>
          </cell>
          <cell r="F57">
            <v>0</v>
          </cell>
          <cell r="G57">
            <v>0</v>
          </cell>
        </row>
        <row r="58">
          <cell r="B58">
            <v>0</v>
          </cell>
          <cell r="C58">
            <v>0</v>
          </cell>
          <cell r="D58">
            <v>0</v>
          </cell>
          <cell r="E58">
            <v>0</v>
          </cell>
          <cell r="F58">
            <v>0</v>
          </cell>
          <cell r="G58">
            <v>0</v>
          </cell>
        </row>
        <row r="59">
          <cell r="B59">
            <v>0</v>
          </cell>
          <cell r="C59">
            <v>0</v>
          </cell>
          <cell r="D59">
            <v>0</v>
          </cell>
          <cell r="E59">
            <v>0</v>
          </cell>
          <cell r="F59">
            <v>0</v>
          </cell>
          <cell r="G59">
            <v>0</v>
          </cell>
        </row>
        <row r="60">
          <cell r="B60">
            <v>0</v>
          </cell>
          <cell r="C60">
            <v>0</v>
          </cell>
          <cell r="D60">
            <v>0</v>
          </cell>
          <cell r="E60">
            <v>0</v>
          </cell>
          <cell r="F60">
            <v>0</v>
          </cell>
          <cell r="G60">
            <v>0</v>
          </cell>
        </row>
        <row r="61">
          <cell r="B61">
            <v>0</v>
          </cell>
          <cell r="C61">
            <v>0</v>
          </cell>
          <cell r="D61">
            <v>0</v>
          </cell>
          <cell r="E61">
            <v>0</v>
          </cell>
          <cell r="F61">
            <v>0</v>
          </cell>
          <cell r="G61">
            <v>0</v>
          </cell>
        </row>
        <row r="62">
          <cell r="B62">
            <v>0</v>
          </cell>
          <cell r="C62">
            <v>0</v>
          </cell>
          <cell r="D62">
            <v>0</v>
          </cell>
          <cell r="E62">
            <v>0</v>
          </cell>
          <cell r="F62">
            <v>0</v>
          </cell>
          <cell r="G62">
            <v>0</v>
          </cell>
        </row>
        <row r="63">
          <cell r="B63">
            <v>0</v>
          </cell>
          <cell r="C63">
            <v>0</v>
          </cell>
          <cell r="D63">
            <v>0</v>
          </cell>
          <cell r="E63">
            <v>0</v>
          </cell>
          <cell r="F63">
            <v>0</v>
          </cell>
          <cell r="G63">
            <v>0</v>
          </cell>
        </row>
        <row r="64">
          <cell r="B64">
            <v>0</v>
          </cell>
          <cell r="C64">
            <v>0</v>
          </cell>
          <cell r="D64">
            <v>0</v>
          </cell>
          <cell r="E64">
            <v>0</v>
          </cell>
          <cell r="F64">
            <v>0</v>
          </cell>
          <cell r="G64">
            <v>0</v>
          </cell>
        </row>
        <row r="65">
          <cell r="B65">
            <v>0</v>
          </cell>
          <cell r="C65">
            <v>0</v>
          </cell>
          <cell r="D65">
            <v>0</v>
          </cell>
          <cell r="E65">
            <v>0</v>
          </cell>
          <cell r="F65">
            <v>0</v>
          </cell>
          <cell r="G65">
            <v>0</v>
          </cell>
        </row>
        <row r="66">
          <cell r="B66">
            <v>0</v>
          </cell>
          <cell r="C66">
            <v>0</v>
          </cell>
          <cell r="D66">
            <v>0</v>
          </cell>
          <cell r="E66">
            <v>0</v>
          </cell>
          <cell r="F66">
            <v>0</v>
          </cell>
          <cell r="G66">
            <v>0</v>
          </cell>
        </row>
        <row r="67">
          <cell r="B67">
            <v>0</v>
          </cell>
          <cell r="C67">
            <v>0</v>
          </cell>
          <cell r="D67">
            <v>0</v>
          </cell>
          <cell r="E67">
            <v>0</v>
          </cell>
          <cell r="F67">
            <v>0</v>
          </cell>
          <cell r="G67">
            <v>0</v>
          </cell>
        </row>
        <row r="68">
          <cell r="B68">
            <v>0</v>
          </cell>
          <cell r="C68">
            <v>0</v>
          </cell>
          <cell r="D68">
            <v>0</v>
          </cell>
          <cell r="E68">
            <v>0</v>
          </cell>
          <cell r="F68">
            <v>0</v>
          </cell>
          <cell r="G68">
            <v>0</v>
          </cell>
        </row>
        <row r="69">
          <cell r="B69">
            <v>0</v>
          </cell>
          <cell r="C69">
            <v>0</v>
          </cell>
          <cell r="D69">
            <v>0</v>
          </cell>
          <cell r="E69">
            <v>0</v>
          </cell>
          <cell r="F69">
            <v>0</v>
          </cell>
          <cell r="G69">
            <v>0</v>
          </cell>
        </row>
        <row r="70">
          <cell r="B70">
            <v>0</v>
          </cell>
          <cell r="C70">
            <v>0</v>
          </cell>
          <cell r="D70">
            <v>0</v>
          </cell>
          <cell r="E70">
            <v>0</v>
          </cell>
          <cell r="F70">
            <v>0</v>
          </cell>
          <cell r="G70">
            <v>0</v>
          </cell>
        </row>
        <row r="71">
          <cell r="B71">
            <v>0</v>
          </cell>
          <cell r="C71">
            <v>0</v>
          </cell>
          <cell r="D71">
            <v>0</v>
          </cell>
          <cell r="E71">
            <v>0</v>
          </cell>
          <cell r="F71">
            <v>0</v>
          </cell>
          <cell r="G71">
            <v>0</v>
          </cell>
        </row>
        <row r="72">
          <cell r="B72">
            <v>0</v>
          </cell>
          <cell r="C72">
            <v>0</v>
          </cell>
          <cell r="D72">
            <v>0</v>
          </cell>
          <cell r="E72">
            <v>0</v>
          </cell>
          <cell r="F72">
            <v>0</v>
          </cell>
          <cell r="G72">
            <v>0</v>
          </cell>
        </row>
        <row r="73">
          <cell r="B73">
            <v>0</v>
          </cell>
          <cell r="C73">
            <v>0</v>
          </cell>
          <cell r="D73">
            <v>0</v>
          </cell>
          <cell r="E73">
            <v>0</v>
          </cell>
          <cell r="F73">
            <v>0</v>
          </cell>
          <cell r="G73">
            <v>0</v>
          </cell>
        </row>
        <row r="74">
          <cell r="B74">
            <v>0</v>
          </cell>
          <cell r="C74">
            <v>0</v>
          </cell>
          <cell r="D74">
            <v>0</v>
          </cell>
          <cell r="E74">
            <v>0</v>
          </cell>
          <cell r="F74">
            <v>0</v>
          </cell>
          <cell r="G74">
            <v>0</v>
          </cell>
        </row>
        <row r="75">
          <cell r="B75">
            <v>0</v>
          </cell>
          <cell r="C75">
            <v>0</v>
          </cell>
          <cell r="D75">
            <v>0</v>
          </cell>
          <cell r="E75">
            <v>0</v>
          </cell>
          <cell r="F75">
            <v>0</v>
          </cell>
          <cell r="G75">
            <v>0</v>
          </cell>
        </row>
        <row r="76">
          <cell r="B76">
            <v>0</v>
          </cell>
          <cell r="C76">
            <v>0</v>
          </cell>
          <cell r="D76">
            <v>0</v>
          </cell>
          <cell r="E76">
            <v>0</v>
          </cell>
          <cell r="F76">
            <v>0</v>
          </cell>
          <cell r="G76">
            <v>0</v>
          </cell>
        </row>
        <row r="77">
          <cell r="B77">
            <v>0</v>
          </cell>
          <cell r="C77">
            <v>0</v>
          </cell>
          <cell r="D77">
            <v>0</v>
          </cell>
          <cell r="E77">
            <v>0</v>
          </cell>
          <cell r="F77">
            <v>0</v>
          </cell>
          <cell r="G77">
            <v>0</v>
          </cell>
        </row>
        <row r="78">
          <cell r="B78">
            <v>0</v>
          </cell>
          <cell r="C78">
            <v>0</v>
          </cell>
          <cell r="D78">
            <v>0</v>
          </cell>
          <cell r="E78">
            <v>0</v>
          </cell>
          <cell r="F78">
            <v>0</v>
          </cell>
          <cell r="G78">
            <v>0</v>
          </cell>
        </row>
        <row r="79">
          <cell r="B79">
            <v>0</v>
          </cell>
          <cell r="C79">
            <v>0</v>
          </cell>
          <cell r="D79">
            <v>0</v>
          </cell>
          <cell r="E79">
            <v>0</v>
          </cell>
          <cell r="F79">
            <v>0</v>
          </cell>
          <cell r="G79">
            <v>0</v>
          </cell>
        </row>
        <row r="80">
          <cell r="B80">
            <v>0</v>
          </cell>
          <cell r="C80">
            <v>0</v>
          </cell>
          <cell r="D80">
            <v>0</v>
          </cell>
          <cell r="E80">
            <v>0</v>
          </cell>
          <cell r="F80">
            <v>0</v>
          </cell>
          <cell r="G80">
            <v>0</v>
          </cell>
        </row>
        <row r="81">
          <cell r="B81">
            <v>0</v>
          </cell>
          <cell r="C81">
            <v>0</v>
          </cell>
          <cell r="D81">
            <v>0</v>
          </cell>
          <cell r="E81">
            <v>0</v>
          </cell>
          <cell r="F81">
            <v>0</v>
          </cell>
          <cell r="G81">
            <v>0</v>
          </cell>
        </row>
        <row r="82">
          <cell r="B82">
            <v>0</v>
          </cell>
          <cell r="C82">
            <v>0</v>
          </cell>
          <cell r="D82">
            <v>0</v>
          </cell>
          <cell r="E82">
            <v>0</v>
          </cell>
          <cell r="F82">
            <v>0</v>
          </cell>
          <cell r="G82">
            <v>0</v>
          </cell>
        </row>
        <row r="83">
          <cell r="B83">
            <v>0</v>
          </cell>
          <cell r="C83">
            <v>0</v>
          </cell>
          <cell r="D83">
            <v>0</v>
          </cell>
          <cell r="E83">
            <v>0</v>
          </cell>
          <cell r="F83">
            <v>0</v>
          </cell>
          <cell r="G83">
            <v>0</v>
          </cell>
        </row>
        <row r="84">
          <cell r="B84">
            <v>0</v>
          </cell>
          <cell r="C84">
            <v>0</v>
          </cell>
          <cell r="D84">
            <v>0</v>
          </cell>
          <cell r="E84">
            <v>0</v>
          </cell>
          <cell r="F84">
            <v>0</v>
          </cell>
          <cell r="G84">
            <v>0</v>
          </cell>
        </row>
        <row r="85">
          <cell r="B85">
            <v>0</v>
          </cell>
          <cell r="C85">
            <v>0</v>
          </cell>
          <cell r="D85">
            <v>0</v>
          </cell>
          <cell r="E85">
            <v>0</v>
          </cell>
          <cell r="F85">
            <v>0</v>
          </cell>
          <cell r="G85">
            <v>0</v>
          </cell>
        </row>
        <row r="86">
          <cell r="B86">
            <v>0</v>
          </cell>
          <cell r="C86">
            <v>0</v>
          </cell>
          <cell r="D86">
            <v>0</v>
          </cell>
          <cell r="E86">
            <v>0</v>
          </cell>
          <cell r="F86">
            <v>0</v>
          </cell>
          <cell r="G86">
            <v>0</v>
          </cell>
        </row>
        <row r="87">
          <cell r="B87">
            <v>0</v>
          </cell>
          <cell r="C87">
            <v>0</v>
          </cell>
          <cell r="D87">
            <v>0</v>
          </cell>
          <cell r="E87">
            <v>0</v>
          </cell>
          <cell r="F87">
            <v>0</v>
          </cell>
          <cell r="G87">
            <v>0</v>
          </cell>
        </row>
        <row r="88">
          <cell r="B88">
            <v>0</v>
          </cell>
          <cell r="C88">
            <v>0</v>
          </cell>
          <cell r="D88">
            <v>0</v>
          </cell>
          <cell r="E88">
            <v>0</v>
          </cell>
          <cell r="F88">
            <v>0</v>
          </cell>
          <cell r="G88">
            <v>0</v>
          </cell>
        </row>
        <row r="89">
          <cell r="B89">
            <v>0</v>
          </cell>
          <cell r="C89">
            <v>0</v>
          </cell>
          <cell r="D89">
            <v>0</v>
          </cell>
          <cell r="E89">
            <v>0</v>
          </cell>
          <cell r="F89">
            <v>0</v>
          </cell>
          <cell r="G89">
            <v>0</v>
          </cell>
        </row>
        <row r="90">
          <cell r="B90">
            <v>0</v>
          </cell>
          <cell r="C90">
            <v>0</v>
          </cell>
          <cell r="D90">
            <v>0</v>
          </cell>
          <cell r="E90">
            <v>0</v>
          </cell>
          <cell r="F90">
            <v>0</v>
          </cell>
          <cell r="G90">
            <v>0</v>
          </cell>
        </row>
        <row r="91">
          <cell r="B91">
            <v>0</v>
          </cell>
          <cell r="C91">
            <v>0</v>
          </cell>
          <cell r="D91">
            <v>0</v>
          </cell>
          <cell r="E91">
            <v>0</v>
          </cell>
          <cell r="F91">
            <v>0</v>
          </cell>
          <cell r="G91">
            <v>0</v>
          </cell>
        </row>
        <row r="92">
          <cell r="B92">
            <v>0</v>
          </cell>
          <cell r="C92">
            <v>0</v>
          </cell>
          <cell r="D92">
            <v>0</v>
          </cell>
          <cell r="E92">
            <v>0</v>
          </cell>
          <cell r="F92">
            <v>0</v>
          </cell>
          <cell r="G92">
            <v>0</v>
          </cell>
        </row>
        <row r="95">
          <cell r="B95" t="str">
            <v>Gráficos</v>
          </cell>
        </row>
      </sheetData>
      <sheetData sheetId="20">
        <row r="4">
          <cell r="B4" t="str">
            <v>SAC - Amortizações Constantes</v>
          </cell>
        </row>
        <row r="95">
          <cell r="B95" t="str">
            <v>Gráficos (a ser melhorado em breve !!!)</v>
          </cell>
        </row>
      </sheetData>
      <sheetData sheetId="21"/>
      <sheetData sheetId="22"/>
      <sheetData sheetId="23" refreshError="1"/>
      <sheetData sheetId="24"/>
      <sheetData sheetId="25"/>
      <sheetData sheetId="2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ços"/>
      <sheetName val="Bloco2x4"/>
      <sheetName val="Bloco1x3"/>
      <sheetName val="BlocoAdm"/>
      <sheetName val="BlocoCan"/>
      <sheetName val="Lista2x4"/>
      <sheetName val="Lista1x3"/>
      <sheetName val="Lista Adm"/>
      <sheetName val="ListaCan"/>
      <sheetName val="Resumo"/>
    </sheetNames>
    <sheetDataSet>
      <sheetData sheetId="0" refreshError="1">
        <row r="15">
          <cell r="C15">
            <v>15</v>
          </cell>
        </row>
        <row r="277">
          <cell r="C277">
            <v>1.71</v>
          </cell>
        </row>
        <row r="278">
          <cell r="C278">
            <v>1.56</v>
          </cell>
        </row>
        <row r="286">
          <cell r="C286">
            <v>8</v>
          </cell>
        </row>
        <row r="291">
          <cell r="C291">
            <v>60</v>
          </cell>
        </row>
      </sheetData>
      <sheetData sheetId="1"/>
      <sheetData sheetId="2"/>
      <sheetData sheetId="3"/>
      <sheetData sheetId="4"/>
      <sheetData sheetId="5"/>
      <sheetData sheetId="6"/>
      <sheetData sheetId="7"/>
      <sheetData sheetId="8"/>
      <sheetData sheetId="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ONO FISI FINAN GLEBA"/>
      <sheetName val="CRONOGRAMA DE DESEMBOLSO"/>
      <sheetName val="RESUMO"/>
      <sheetName val="ORÇAMENTO GLEBA"/>
      <sheetName val="MEMÓRIA ORÇAMENTO"/>
      <sheetName val="COMPOSIÇÕES PREÇOS"/>
    </sheetNames>
    <sheetDataSet>
      <sheetData sheetId="0"/>
      <sheetData sheetId="1" refreshError="1"/>
      <sheetData sheetId="2"/>
      <sheetData sheetId="3" refreshError="1"/>
      <sheetData sheetId="4" refreshError="1"/>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0"/>
      <sheetName val="80"/>
      <sheetName val="74"/>
      <sheetName val="73"/>
      <sheetName val="72"/>
      <sheetName val="71"/>
      <sheetName val="06"/>
      <sheetName val="05"/>
      <sheetName val="04"/>
      <sheetName val="03"/>
      <sheetName val="02"/>
      <sheetName val="01"/>
      <sheetName val="RES.GERAL"/>
      <sheetName val="ORIGEM"/>
      <sheetName val="CRONO FISI FINAN"/>
      <sheetName val="PLANEJ MACRO"/>
      <sheetName val="BDI"/>
      <sheetName val="LS"/>
      <sheetName val="SINTETICA"/>
      <sheetName val="ANALITICA"/>
      <sheetName val="BD"/>
      <sheetName val="MODELO-CPU"/>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
          <cell r="B1">
            <v>1.2451000000000001</v>
          </cell>
        </row>
        <row r="2">
          <cell r="B2">
            <v>0.29399999999999998</v>
          </cell>
        </row>
        <row r="3">
          <cell r="B3">
            <v>0.27179999999999999</v>
          </cell>
        </row>
      </sheetData>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T"/>
      <sheetName val="Prog_Sv"/>
      <sheetName val="mem"/>
      <sheetName val="MG"/>
      <sheetName val="GAL"/>
      <sheetName val="pf"/>
      <sheetName val="TB"/>
      <sheetName val="00-01"/>
      <sheetName val="07-15"/>
      <sheetName val="ev"/>
      <sheetName val="RotMRosa"/>
      <sheetName val="RotKm07"/>
      <sheetName val="Pontes"/>
      <sheetName val="mfc10x30cm"/>
      <sheetName val="pntcobra"/>
      <sheetName val="pntmarc"/>
      <sheetName val="pntpaul"/>
      <sheetName val="C-Mat E TRP"/>
      <sheetName val="limp-SMF"/>
      <sheetName val="corpbstc"/>
      <sheetName val="escmatjaz"/>
      <sheetName val="comp95"/>
      <sheetName val="regsubl"/>
      <sheetName val="sbase"/>
      <sheetName val="conc10mpa"/>
      <sheetName val="conc12mpa"/>
      <sheetName val="conc15mpa"/>
      <sheetName val="base"/>
      <sheetName val="solobase"/>
      <sheetName val="rempav"/>
      <sheetName val="stc01"/>
      <sheetName val="caiação"/>
      <sheetName val="remprof"/>
      <sheetName val="recrevaauq"/>
      <sheetName val="dar01"/>
      <sheetName val="pintura"/>
      <sheetName val="mfc05"/>
      <sheetName val="impri"/>
      <sheetName val="mistaauq"/>
      <sheetName val="reatcompbu"/>
      <sheetName val="esccav1ª"/>
      <sheetName val="clp03"/>
      <sheetName val="dar02"/>
      <sheetName val="clp01"/>
      <sheetName val="alvparg"/>
      <sheetName val="alvtij"/>
      <sheetName val="demdispconc"/>
      <sheetName val="AAUF"/>
      <sheetName val="tapbur"/>
      <sheetName val="recmecater"/>
      <sheetName val="CAPA_RELAT"/>
      <sheetName val="Pl_Res_Aprop"/>
      <sheetName val="Pl_C_Aprop_período SEDE"/>
      <sheetName val="Pl_C_Aprop_acumul SEDE"/>
      <sheetName val="Pl_C_Aprop_período NATAL"/>
      <sheetName val="Pl_C_Aprop_acumul NATAL"/>
      <sheetName val="Pl_C_Aprop_período S. LUIS"/>
      <sheetName val="Pl_C_Aprop_acumul S. LUIS"/>
      <sheetName val="Comb_Atual"/>
      <sheetName val="Comb_Acum"/>
      <sheetName val="Res-EqpVtr_ Atual"/>
      <sheetName val="Fich_Cont_ Desp_Eqp "/>
      <sheetName val="Tab_C_Eqp_Atual"/>
      <sheetName val="Tab_C_Eqp_Acum"/>
      <sheetName val="Comb_Ant"/>
      <sheetName val="Tab_C_ME_ MO"/>
      <sheetName val="Res-EqpVtr_ anterior"/>
      <sheetName val="Res_EqpVtr_Acum"/>
      <sheetName val="Custo horário Eqp Vtr"/>
      <sheetName val="Gráf1"/>
      <sheetName val="Plan1"/>
      <sheetName val="Plan2"/>
      <sheetName val="Plan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sheetData sheetId="71"/>
      <sheetData sheetId="72"/>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T"/>
      <sheetName val="Prog_Sv"/>
      <sheetName val="mem"/>
      <sheetName val="MG"/>
      <sheetName val="GAL"/>
      <sheetName val="pf"/>
      <sheetName val="TB"/>
      <sheetName val="00-01"/>
      <sheetName val="07-15"/>
      <sheetName val="ev"/>
      <sheetName val="RotMRosa"/>
      <sheetName val="RotKm07"/>
      <sheetName val="Pontes"/>
      <sheetName val="mfc10x30cm"/>
      <sheetName val="pntcobra"/>
      <sheetName val="pntmarc"/>
      <sheetName val="pntpaul"/>
      <sheetName val="C-Mat E TRP"/>
      <sheetName val="limp-SMF"/>
      <sheetName val="corpbstc"/>
      <sheetName val="escmatjaz"/>
      <sheetName val="comp95"/>
      <sheetName val="regsubl"/>
      <sheetName val="sbase"/>
      <sheetName val="conc10mpa"/>
      <sheetName val="conc12mpa"/>
      <sheetName val="conc15mpa"/>
      <sheetName val="base"/>
      <sheetName val="solobase"/>
      <sheetName val="rempav"/>
      <sheetName val="stc01"/>
      <sheetName val="caiação"/>
      <sheetName val="remprof"/>
      <sheetName val="recrevaauq"/>
      <sheetName val="dar01"/>
      <sheetName val="pintura"/>
      <sheetName val="mfc05"/>
      <sheetName val="impri"/>
      <sheetName val="mistaauq"/>
      <sheetName val="reatcompbu"/>
      <sheetName val="esccav1ª"/>
      <sheetName val="clp03"/>
      <sheetName val="dar02"/>
      <sheetName val="clp01"/>
      <sheetName val="alvparg"/>
      <sheetName val="alvtij"/>
      <sheetName val="demdispconc"/>
      <sheetName val="AAUF"/>
      <sheetName val="tapbur"/>
      <sheetName val="recmecater"/>
      <sheetName val="CAPA_RELAT"/>
      <sheetName val="Pl_Res_Aprop"/>
      <sheetName val="Pl_C_Aprop_período SEDE"/>
      <sheetName val="Pl_C_Aprop_acumul SEDE"/>
      <sheetName val="Pl_C_Aprop_período NATAL"/>
      <sheetName val="Pl_C_Aprop_acumul NATAL"/>
      <sheetName val="Pl_C_Aprop_período S. LUIS"/>
      <sheetName val="Pl_C_Aprop_acumul S. LUIS"/>
      <sheetName val="Comb_Atual"/>
      <sheetName val="Comb_Acum"/>
      <sheetName val="Res-EqpVtr_ Atual"/>
      <sheetName val="Fich_Cont_ Desp_Eqp "/>
      <sheetName val="Tab_C_Eqp_Atual"/>
      <sheetName val="Tab_C_Eqp_Acum"/>
      <sheetName val="Comb_Ant"/>
      <sheetName val="Tab_C_ME_ MO"/>
      <sheetName val="Res-EqpVtr_ anterior"/>
      <sheetName val="Res_EqpVtr_Acum"/>
      <sheetName val="Custo horário Eqp Vtr"/>
      <sheetName val="Gráf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T"/>
      <sheetName val="Prog_Sv"/>
      <sheetName val="mem"/>
      <sheetName val="MG"/>
      <sheetName val="GAL"/>
      <sheetName val="pf"/>
      <sheetName val="TB"/>
      <sheetName val="00-01"/>
      <sheetName val="07-15"/>
      <sheetName val="ev"/>
      <sheetName val="RotMRosa"/>
      <sheetName val="RotKm07"/>
      <sheetName val="Pontes"/>
      <sheetName val="mfc10x30cm"/>
      <sheetName val="pntcobra"/>
      <sheetName val="pntmarc"/>
      <sheetName val="pntpaul"/>
      <sheetName val="C-Mat E TRP"/>
      <sheetName val="limp-SMF"/>
      <sheetName val="corpbstc"/>
      <sheetName val="escmatjaz"/>
      <sheetName val="comp95"/>
      <sheetName val="regsubl"/>
      <sheetName val="sbase"/>
      <sheetName val="conc10mpa"/>
      <sheetName val="conc12mpa"/>
      <sheetName val="conc15mpa"/>
      <sheetName val="base"/>
      <sheetName val="solobase"/>
      <sheetName val="rempav"/>
      <sheetName val="stc01"/>
      <sheetName val="caiação"/>
      <sheetName val="remprof"/>
      <sheetName val="recrevaauq"/>
      <sheetName val="dar01"/>
      <sheetName val="pintura"/>
      <sheetName val="mfc05"/>
      <sheetName val="impri"/>
      <sheetName val="mistaauq"/>
      <sheetName val="reatcompbu"/>
      <sheetName val="esccav1ª"/>
      <sheetName val="clp03"/>
      <sheetName val="dar02"/>
      <sheetName val="clp01"/>
      <sheetName val="alvparg"/>
      <sheetName val="alvtij"/>
      <sheetName val="demdispconc"/>
      <sheetName val="AAUF"/>
      <sheetName val="tapbur"/>
      <sheetName val="recmecater"/>
      <sheetName val="CAPA_RELAT"/>
      <sheetName val="Pl_Res_Aprop"/>
      <sheetName val="Pl_C_Aprop_período SEDE"/>
      <sheetName val="Pl_C_Aprop_acumul SEDE"/>
      <sheetName val="Pl_C_Aprop_período NATAL"/>
      <sheetName val="Pl_C_Aprop_acumul NATAL"/>
      <sheetName val="Pl_C_Aprop_período S. LUIS"/>
      <sheetName val="Pl_C_Aprop_acumul S. LUIS"/>
      <sheetName val="Comb_Atual"/>
      <sheetName val="Comb_Acum"/>
      <sheetName val="Res-EqpVtr_ Atual"/>
      <sheetName val="Fich_Cont_ Desp_Eqp "/>
      <sheetName val="Tab_C_Eqp_Atual"/>
      <sheetName val="Tab_C_Eqp_Acum"/>
      <sheetName val="Comb_Ant"/>
      <sheetName val="Tab_C_ME_ MO"/>
      <sheetName val="Res-EqpVtr_ anterior"/>
      <sheetName val="Res_EqpVtr_Acum"/>
      <sheetName val="Custo horário Eqp Vt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U versão 2a"/>
      <sheetName val="Cad.Fornecedores"/>
      <sheetName val="Relação Modalidades"/>
    </sheetNames>
    <sheetDataSet>
      <sheetData sheetId="0"/>
      <sheetData sheetId="1" refreshError="1"/>
      <sheetData sheetId="2"/>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ato"/>
      <sheetName val="DRE - 01"/>
      <sheetName val="DRE - 02"/>
      <sheetName val="DRE - 03"/>
      <sheetName val="DRE - 04"/>
      <sheetName val="DRE - 05"/>
      <sheetName val="DRE - 06"/>
      <sheetName val="DRE - 07"/>
      <sheetName val="DRE - 08"/>
      <sheetName val="DRE - 09"/>
      <sheetName val="DRE - 10"/>
      <sheetName val="DRE - 11"/>
      <sheetName val="DRE - 12"/>
      <sheetName val="DRE - 13"/>
    </sheetNames>
    <sheetDataSet>
      <sheetData sheetId="0">
        <row r="4">
          <cell r="C4" t="str">
            <v>CÓDIGO</v>
          </cell>
          <cell r="D4" t="str">
            <v>ITEM</v>
          </cell>
          <cell r="E4" t="str">
            <v>DESCRIÇÃO DO INSUMO</v>
          </cell>
          <cell r="F4" t="str">
            <v>UNID.</v>
          </cell>
          <cell r="G4" t="str">
            <v>PÇO. UNIT.</v>
          </cell>
          <cell r="H4" t="str">
            <v>QTDE. CONTRATO</v>
          </cell>
        </row>
        <row r="5">
          <cell r="C5" t="str">
            <v>AD05050100</v>
          </cell>
          <cell r="D5">
            <v>1</v>
          </cell>
          <cell r="E5" t="str">
            <v>Ensaio de andensamento edométrico em solo.</v>
          </cell>
          <cell r="F5" t="str">
            <v>un</v>
          </cell>
          <cell r="G5">
            <v>509.17</v>
          </cell>
          <cell r="H5">
            <v>44</v>
          </cell>
        </row>
        <row r="6">
          <cell r="C6" t="str">
            <v>AD05050200</v>
          </cell>
          <cell r="D6">
            <v>2</v>
          </cell>
          <cell r="E6" t="str">
            <v>Ensaio de laboratorio da Densidade Real.</v>
          </cell>
          <cell r="F6" t="str">
            <v>un</v>
          </cell>
          <cell r="G6">
            <v>56.78</v>
          </cell>
          <cell r="H6">
            <v>29</v>
          </cell>
        </row>
        <row r="7">
          <cell r="C7" t="str">
            <v>AD05050250</v>
          </cell>
          <cell r="D7">
            <v>3</v>
          </cell>
          <cell r="E7" t="str">
            <v>Ensaio em laboratorio do Limite de Liquidez.</v>
          </cell>
          <cell r="F7" t="str">
            <v>un</v>
          </cell>
          <cell r="G7">
            <v>41.29</v>
          </cell>
          <cell r="H7">
            <v>14</v>
          </cell>
        </row>
        <row r="8">
          <cell r="C8" t="str">
            <v>AD05050300</v>
          </cell>
          <cell r="D8">
            <v>4</v>
          </cell>
          <cell r="E8" t="str">
            <v xml:space="preserve">Ensaio em laboratório do limite de plasticidade. </v>
          </cell>
          <cell r="F8" t="str">
            <v>un</v>
          </cell>
          <cell r="G8">
            <v>41.29</v>
          </cell>
          <cell r="H8">
            <v>14</v>
          </cell>
        </row>
        <row r="9">
          <cell r="C9" t="str">
            <v>AD05050350</v>
          </cell>
          <cell r="D9">
            <v>5</v>
          </cell>
          <cell r="E9" t="str">
            <v>Ensaio em laboratório, do Peso Especifico.</v>
          </cell>
          <cell r="F9" t="str">
            <v>un</v>
          </cell>
          <cell r="G9">
            <v>22.86</v>
          </cell>
          <cell r="H9">
            <v>29</v>
          </cell>
        </row>
        <row r="10">
          <cell r="C10" t="str">
            <v>AD05050450</v>
          </cell>
          <cell r="D10">
            <v>6</v>
          </cell>
          <cell r="E10" t="str">
            <v>Ensaio Índice de Suporte Califórnia - Proctor Normal.</v>
          </cell>
          <cell r="F10" t="str">
            <v>un</v>
          </cell>
          <cell r="G10">
            <v>414.42</v>
          </cell>
          <cell r="H10">
            <v>43</v>
          </cell>
        </row>
        <row r="11">
          <cell r="C11" t="str">
            <v>AD05050700</v>
          </cell>
          <cell r="D11">
            <v>7</v>
          </cell>
          <cell r="E11" t="str">
            <v>Sondagem manual com pa e picareta por metro.</v>
          </cell>
          <cell r="F11" t="str">
            <v>m</v>
          </cell>
          <cell r="G11">
            <v>56.78</v>
          </cell>
          <cell r="H11">
            <v>280</v>
          </cell>
        </row>
        <row r="12">
          <cell r="C12" t="str">
            <v>AD20050050</v>
          </cell>
          <cell r="D12">
            <v>8</v>
          </cell>
          <cell r="E12" t="str">
            <v>Barracão de obra com paredes de madeira.</v>
          </cell>
          <cell r="F12" t="str">
            <v>m2</v>
          </cell>
          <cell r="G12">
            <v>141.75</v>
          </cell>
          <cell r="H12">
            <v>250</v>
          </cell>
        </row>
        <row r="13">
          <cell r="C13" t="str">
            <v>AD20050300</v>
          </cell>
          <cell r="D13">
            <v>9</v>
          </cell>
          <cell r="E13" t="str">
            <v>Tapume de vedação ou proteção.</v>
          </cell>
          <cell r="F13" t="str">
            <v>m2</v>
          </cell>
          <cell r="G13">
            <v>19.16</v>
          </cell>
          <cell r="H13">
            <v>24000</v>
          </cell>
        </row>
        <row r="14">
          <cell r="C14" t="str">
            <v>AD20200050</v>
          </cell>
          <cell r="D14">
            <v>10</v>
          </cell>
          <cell r="E14" t="str">
            <v>Instalação e ligação provisórias de energia.</v>
          </cell>
          <cell r="F14" t="str">
            <v>un</v>
          </cell>
          <cell r="G14">
            <v>595.94000000000005</v>
          </cell>
          <cell r="H14">
            <v>2</v>
          </cell>
        </row>
        <row r="15">
          <cell r="C15" t="str">
            <v xml:space="preserve">AD40050056 </v>
          </cell>
          <cell r="D15">
            <v>11</v>
          </cell>
          <cell r="E15" t="str">
            <v xml:space="preserve">Almoxarife(inclusive encargos sociais). </v>
          </cell>
          <cell r="F15" t="str">
            <v>h</v>
          </cell>
          <cell r="G15">
            <v>6.48</v>
          </cell>
          <cell r="H15">
            <v>1480</v>
          </cell>
        </row>
        <row r="16">
          <cell r="C16" t="str">
            <v>AD40050068</v>
          </cell>
          <cell r="D16">
            <v>12</v>
          </cell>
          <cell r="E16" t="str">
            <v>Apontador(inclusive encargos sociais).</v>
          </cell>
          <cell r="F16" t="str">
            <v>h</v>
          </cell>
          <cell r="G16">
            <v>6.48</v>
          </cell>
          <cell r="H16">
            <v>1480</v>
          </cell>
        </row>
        <row r="17">
          <cell r="C17" t="str">
            <v>AD40050074</v>
          </cell>
          <cell r="D17">
            <v>13</v>
          </cell>
          <cell r="E17" t="str">
            <v>Auxiliar de almoxarife(inclusive encargos sociais).</v>
          </cell>
          <cell r="F17" t="str">
            <v>h</v>
          </cell>
          <cell r="G17">
            <v>4.41</v>
          </cell>
          <cell r="H17">
            <v>1480</v>
          </cell>
        </row>
        <row r="18">
          <cell r="C18" t="str">
            <v>AD40050080</v>
          </cell>
          <cell r="D18">
            <v>14</v>
          </cell>
          <cell r="E18" t="str">
            <v>Auxiliar de escritório(inclusive encargos sociais).</v>
          </cell>
          <cell r="F18" t="str">
            <v>h</v>
          </cell>
          <cell r="G18">
            <v>5.32</v>
          </cell>
          <cell r="H18">
            <v>1480</v>
          </cell>
        </row>
        <row r="19">
          <cell r="C19" t="str">
            <v>AD40050086</v>
          </cell>
          <cell r="D19">
            <v>15</v>
          </cell>
          <cell r="E19" t="str">
            <v>Auxiliar técnico(inclusive encargos sociais).</v>
          </cell>
          <cell r="F19" t="str">
            <v>h</v>
          </cell>
          <cell r="G19">
            <v>8.1</v>
          </cell>
          <cell r="H19">
            <v>1480</v>
          </cell>
        </row>
        <row r="20">
          <cell r="C20" t="str">
            <v>AD40050092</v>
          </cell>
          <cell r="D20">
            <v>16</v>
          </cell>
          <cell r="E20" t="str">
            <v xml:space="preserve">Auxiliar de topografia(inclusive encargos sociais).     </v>
          </cell>
          <cell r="F20" t="str">
            <v>h</v>
          </cell>
          <cell r="G20">
            <v>4.5</v>
          </cell>
          <cell r="H20">
            <v>1480</v>
          </cell>
        </row>
        <row r="21">
          <cell r="C21" t="str">
            <v>AD40050098</v>
          </cell>
          <cell r="D21">
            <v>17</v>
          </cell>
          <cell r="E21" t="str">
            <v xml:space="preserve">Chefe de escritório(inclusive encargos sociais). </v>
          </cell>
          <cell r="F21" t="str">
            <v>h</v>
          </cell>
          <cell r="G21">
            <v>13.02</v>
          </cell>
          <cell r="H21">
            <v>1480</v>
          </cell>
        </row>
        <row r="22">
          <cell r="C22" t="str">
            <v>AD40050116</v>
          </cell>
          <cell r="D22">
            <v>18</v>
          </cell>
          <cell r="E22" t="str">
            <v>Encarregado(inclusive encargos sociais).</v>
          </cell>
          <cell r="F22" t="str">
            <v>h</v>
          </cell>
          <cell r="G22">
            <v>8.3699999999999992</v>
          </cell>
          <cell r="H22">
            <v>2960</v>
          </cell>
        </row>
        <row r="23">
          <cell r="C23" t="str">
            <v xml:space="preserve"> AD40050122</v>
          </cell>
          <cell r="D23">
            <v>19</v>
          </cell>
          <cell r="E23" t="str">
            <v>Engenheiro ou arquiteto jr(inclusive encargos sociais).</v>
          </cell>
          <cell r="F23" t="str">
            <v>h</v>
          </cell>
          <cell r="G23">
            <v>21.39</v>
          </cell>
          <cell r="H23">
            <v>1480</v>
          </cell>
        </row>
        <row r="24">
          <cell r="C24" t="str">
            <v>AD40050134</v>
          </cell>
          <cell r="D24">
            <v>20</v>
          </cell>
          <cell r="E24" t="str">
            <v xml:space="preserve">Engenheiro sênior(inclusive encargos sociais).  </v>
          </cell>
          <cell r="F24" t="str">
            <v>h</v>
          </cell>
          <cell r="G24">
            <v>54.35</v>
          </cell>
          <cell r="H24">
            <v>1110</v>
          </cell>
        </row>
        <row r="25">
          <cell r="C25" t="str">
            <v>AD40050146</v>
          </cell>
          <cell r="D25">
            <v>21</v>
          </cell>
          <cell r="E25" t="str">
            <v xml:space="preserve">Estagiário(inclusive encargos sociais).  </v>
          </cell>
          <cell r="F25" t="str">
            <v>h</v>
          </cell>
          <cell r="G25">
            <v>2.76</v>
          </cell>
          <cell r="H25">
            <v>2960</v>
          </cell>
        </row>
        <row r="26">
          <cell r="C26" t="str">
            <v>AD40050188</v>
          </cell>
          <cell r="D26">
            <v>22</v>
          </cell>
          <cell r="E26" t="str">
            <v>Secretaria(inclusive encargos sociais).</v>
          </cell>
          <cell r="F26" t="str">
            <v>h</v>
          </cell>
          <cell r="G26">
            <v>9.24</v>
          </cell>
          <cell r="H26">
            <v>1480</v>
          </cell>
        </row>
        <row r="27">
          <cell r="C27" t="str">
            <v>AD40050200</v>
          </cell>
          <cell r="D27">
            <v>23</v>
          </cell>
          <cell r="E27" t="str">
            <v xml:space="preserve">Supervisor de trafego(inclusive encargos sociais).    </v>
          </cell>
          <cell r="F27" t="str">
            <v>h</v>
          </cell>
          <cell r="G27">
            <v>29.17</v>
          </cell>
          <cell r="H27">
            <v>2960</v>
          </cell>
        </row>
        <row r="28">
          <cell r="C28" t="str">
            <v>AD40050212</v>
          </cell>
          <cell r="D28">
            <v>24</v>
          </cell>
          <cell r="E28" t="str">
            <v xml:space="preserve">Topógrafo A(inclusive encargos sociais).  </v>
          </cell>
          <cell r="F28" t="str">
            <v>h</v>
          </cell>
          <cell r="G28">
            <v>13.78</v>
          </cell>
          <cell r="H28">
            <v>740</v>
          </cell>
        </row>
        <row r="29">
          <cell r="C29" t="str">
            <v>AD40050218</v>
          </cell>
          <cell r="D29">
            <v>25</v>
          </cell>
          <cell r="E29" t="str">
            <v>Vigia(inclusive encargos sociais).</v>
          </cell>
          <cell r="F29" t="str">
            <v>h</v>
          </cell>
          <cell r="G29">
            <v>4.63</v>
          </cell>
          <cell r="H29">
            <v>2960</v>
          </cell>
        </row>
        <row r="30">
          <cell r="C30" t="str">
            <v xml:space="preserve"> AD10050050</v>
          </cell>
          <cell r="D30">
            <v>26</v>
          </cell>
          <cell r="E30" t="str">
            <v>Marcação de obra sem instrumento topográfico.</v>
          </cell>
          <cell r="F30" t="str">
            <v>m2</v>
          </cell>
          <cell r="G30">
            <v>0.95</v>
          </cell>
          <cell r="H30">
            <v>400</v>
          </cell>
        </row>
        <row r="31">
          <cell r="C31" t="str">
            <v>AD10100100</v>
          </cell>
          <cell r="D31">
            <v>27</v>
          </cell>
          <cell r="E31" t="str">
            <v>Locação de obra com aparelho topográfico.</v>
          </cell>
          <cell r="F31" t="str">
            <v>m</v>
          </cell>
          <cell r="G31">
            <v>6.75</v>
          </cell>
          <cell r="H31">
            <v>410</v>
          </cell>
        </row>
        <row r="32">
          <cell r="C32" t="str">
            <v>AD15150750</v>
          </cell>
          <cell r="D32">
            <v>28</v>
          </cell>
          <cell r="E32" t="str">
            <v>Veiculo motor 1.0 a gasolina sem motorista.</v>
          </cell>
          <cell r="F32" t="str">
            <v>mês</v>
          </cell>
          <cell r="G32">
            <v>1269.6600000000001</v>
          </cell>
          <cell r="H32">
            <v>8</v>
          </cell>
        </row>
        <row r="33">
          <cell r="C33" t="str">
            <v>AD20250050</v>
          </cell>
          <cell r="D33">
            <v>29</v>
          </cell>
          <cell r="E33" t="str">
            <v>Barragem de bloqueio, reaproveitamento 40 vezes.</v>
          </cell>
          <cell r="F33" t="str">
            <v>m</v>
          </cell>
          <cell r="G33">
            <v>0.98</v>
          </cell>
          <cell r="H33">
            <v>970</v>
          </cell>
        </row>
        <row r="34">
          <cell r="C34" t="str">
            <v>AD20250100</v>
          </cell>
          <cell r="D34">
            <v>30</v>
          </cell>
          <cell r="E34" t="str">
            <v>Barragem de bloqueio de obra, colocação e retirada.</v>
          </cell>
          <cell r="F34" t="str">
            <v>m</v>
          </cell>
          <cell r="G34">
            <v>3.26</v>
          </cell>
          <cell r="H34">
            <v>4200</v>
          </cell>
        </row>
        <row r="35">
          <cell r="C35" t="str">
            <v>AD20250200</v>
          </cell>
          <cell r="D35">
            <v>31</v>
          </cell>
          <cell r="E35" t="str">
            <v>Placa de sinalização para obra de via publica.</v>
          </cell>
          <cell r="F35" t="str">
            <v>un</v>
          </cell>
          <cell r="G35">
            <v>37.67</v>
          </cell>
          <cell r="H35">
            <v>43</v>
          </cell>
        </row>
        <row r="36">
          <cell r="C36" t="str">
            <v>AD20250250</v>
          </cell>
          <cell r="D36">
            <v>32</v>
          </cell>
          <cell r="E36" t="str">
            <v>Placa de sinalização para obra, colocação e retirada.</v>
          </cell>
          <cell r="F36" t="str">
            <v>un</v>
          </cell>
          <cell r="G36">
            <v>0.89</v>
          </cell>
          <cell r="H36">
            <v>173</v>
          </cell>
        </row>
        <row r="37">
          <cell r="C37" t="str">
            <v>AD20250300</v>
          </cell>
          <cell r="D37">
            <v>33</v>
          </cell>
          <cell r="E37" t="str">
            <v>Placa de identificação de obra publica.</v>
          </cell>
          <cell r="F37" t="str">
            <v>m2</v>
          </cell>
          <cell r="G37">
            <v>166.66</v>
          </cell>
          <cell r="H37">
            <v>22.4</v>
          </cell>
        </row>
        <row r="38">
          <cell r="C38" t="str">
            <v>AD25050050</v>
          </cell>
          <cell r="D38">
            <v>34</v>
          </cell>
          <cell r="E38" t="str">
            <v>Aluguel de balizador vaga-lume.</v>
          </cell>
          <cell r="F38" t="str">
            <v>mês</v>
          </cell>
          <cell r="G38">
            <v>86.83</v>
          </cell>
          <cell r="H38">
            <v>960</v>
          </cell>
        </row>
        <row r="39">
          <cell r="C39" t="str">
            <v xml:space="preserve">AD25050200/  </v>
          </cell>
          <cell r="D39">
            <v>35</v>
          </cell>
          <cell r="E39" t="str">
            <v>Aluguel de cavalete plástico universa.</v>
          </cell>
          <cell r="F39" t="str">
            <v>un.mês</v>
          </cell>
          <cell r="G39">
            <v>86.83</v>
          </cell>
          <cell r="H39">
            <v>600</v>
          </cell>
        </row>
        <row r="40">
          <cell r="C40" t="str">
            <v>AD25050250</v>
          </cell>
          <cell r="D40">
            <v>36</v>
          </cell>
          <cell r="E40" t="str">
            <v>Aluguel de cone canalizador empinhavel T-Topde.</v>
          </cell>
          <cell r="F40" t="str">
            <v>un.mês</v>
          </cell>
          <cell r="G40">
            <v>32.29</v>
          </cell>
          <cell r="H40">
            <v>600</v>
          </cell>
        </row>
        <row r="41">
          <cell r="C41" t="str">
            <v>AD35150050A</v>
          </cell>
          <cell r="D41">
            <v>37</v>
          </cell>
          <cell r="E41" t="str">
            <v>Controle tecnológico de obras em concreto armado.</v>
          </cell>
          <cell r="F41" t="str">
            <v>m3</v>
          </cell>
          <cell r="G41">
            <v>12.32</v>
          </cell>
          <cell r="H41">
            <v>382</v>
          </cell>
        </row>
        <row r="42">
          <cell r="C42" t="str">
            <v xml:space="preserve">SE25100100A  </v>
          </cell>
          <cell r="D42">
            <v>38</v>
          </cell>
          <cell r="E42" t="str">
            <v>Projeto executivo para urbanização/reurbanização.</v>
          </cell>
          <cell r="F42" t="str">
            <v>há</v>
          </cell>
          <cell r="G42">
            <v>34610.160000000003</v>
          </cell>
          <cell r="H42">
            <v>5.18</v>
          </cell>
        </row>
        <row r="43">
          <cell r="C43" t="str">
            <v>SE20100050</v>
          </cell>
          <cell r="D43">
            <v>39</v>
          </cell>
          <cell r="E43" t="str">
            <v>Lançamento de linha poligonal básica.</v>
          </cell>
          <cell r="F43" t="str">
            <v>Km</v>
          </cell>
          <cell r="G43">
            <v>159.44</v>
          </cell>
          <cell r="H43">
            <v>1</v>
          </cell>
        </row>
        <row r="44">
          <cell r="C44" t="str">
            <v>SE20102500A</v>
          </cell>
          <cell r="D44">
            <v>40</v>
          </cell>
          <cell r="E44" t="str">
            <v>Nivelamento de eixo de logradouro.</v>
          </cell>
          <cell r="F44" t="str">
            <v>Km</v>
          </cell>
          <cell r="G44">
            <v>74.489999999999995</v>
          </cell>
          <cell r="H44">
            <v>1</v>
          </cell>
        </row>
        <row r="45">
          <cell r="C45" t="str">
            <v>SE20150050</v>
          </cell>
          <cell r="D45">
            <v>41</v>
          </cell>
          <cell r="E45" t="str">
            <v>Levantamento fotográfico de aspecto de área urbana.</v>
          </cell>
          <cell r="F45" t="str">
            <v>un</v>
          </cell>
          <cell r="G45">
            <v>1.8</v>
          </cell>
          <cell r="H45">
            <v>259</v>
          </cell>
        </row>
        <row r="46">
          <cell r="C46" t="str">
            <v>SE20150250</v>
          </cell>
          <cell r="D46">
            <v>42</v>
          </cell>
          <cell r="E46" t="str">
            <v>Levantamento fotográfico aéreo vertical de área urbana.</v>
          </cell>
          <cell r="F46" t="str">
            <v>conj</v>
          </cell>
          <cell r="G46">
            <v>8267.76</v>
          </cell>
          <cell r="H46">
            <v>1</v>
          </cell>
        </row>
        <row r="47">
          <cell r="C47" t="str">
            <v>SE20101600</v>
          </cell>
          <cell r="D47">
            <v>43</v>
          </cell>
          <cell r="E47" t="str">
            <v>Levantamento cadastral das profundidades de tubos.</v>
          </cell>
          <cell r="F47" t="str">
            <v>un</v>
          </cell>
          <cell r="G47">
            <v>23.05</v>
          </cell>
          <cell r="H47">
            <v>137</v>
          </cell>
        </row>
        <row r="48">
          <cell r="C48" t="str">
            <v>SE30050100</v>
          </cell>
          <cell r="D48">
            <v>44</v>
          </cell>
          <cell r="E48" t="str">
            <v>Determinação da deformação com Viga Benkelmann.</v>
          </cell>
          <cell r="F48" t="str">
            <v>un</v>
          </cell>
          <cell r="G48">
            <v>53.9</v>
          </cell>
          <cell r="H48">
            <v>144</v>
          </cell>
        </row>
        <row r="49">
          <cell r="C49" t="str">
            <v>CE05100110</v>
          </cell>
          <cell r="D49">
            <v>45</v>
          </cell>
          <cell r="E49" t="str">
            <v>Consultor de serviços técnicos especializados.</v>
          </cell>
          <cell r="F49" t="str">
            <v>h</v>
          </cell>
          <cell r="G49">
            <v>89.23</v>
          </cell>
          <cell r="H49">
            <v>726</v>
          </cell>
        </row>
        <row r="50">
          <cell r="C50" t="str">
            <v>CO05050500</v>
          </cell>
          <cell r="D50">
            <v>46</v>
          </cell>
          <cell r="E50" t="str">
            <v>Plataforma ou passarela de Pinho.</v>
          </cell>
          <cell r="F50" t="str">
            <v>m2</v>
          </cell>
          <cell r="G50">
            <v>2.31</v>
          </cell>
          <cell r="H50">
            <v>187</v>
          </cell>
        </row>
        <row r="51">
          <cell r="C51" t="str">
            <v>CO05100050</v>
          </cell>
          <cell r="D51">
            <v>47</v>
          </cell>
          <cell r="E51" t="str">
            <v>Aluguel de andaime tubular sobre sapatas fixas.</v>
          </cell>
          <cell r="F51" t="str">
            <v>m2.mês</v>
          </cell>
          <cell r="G51">
            <v>2.2000000000000002</v>
          </cell>
          <cell r="H51">
            <v>2100</v>
          </cell>
        </row>
        <row r="52">
          <cell r="C52" t="str">
            <v>CO05150100</v>
          </cell>
          <cell r="D52">
            <v>48</v>
          </cell>
          <cell r="E52" t="str">
            <v>Montagem e desmontagem de andaime tubular.</v>
          </cell>
          <cell r="F52" t="str">
            <v>m2</v>
          </cell>
          <cell r="G52">
            <v>1.77</v>
          </cell>
          <cell r="H52">
            <v>350</v>
          </cell>
        </row>
        <row r="53">
          <cell r="C53" t="str">
            <v>CO05150300</v>
          </cell>
          <cell r="D53">
            <v>49</v>
          </cell>
          <cell r="E53" t="str">
            <v>Movimentação vertical ou horizontal de plataforma.</v>
          </cell>
          <cell r="F53" t="str">
            <v>m2</v>
          </cell>
          <cell r="G53">
            <v>0.14000000000000001</v>
          </cell>
          <cell r="H53">
            <v>350</v>
          </cell>
        </row>
        <row r="54">
          <cell r="C54" t="str">
            <v>MT05300100</v>
          </cell>
          <cell r="D54">
            <v>50</v>
          </cell>
          <cell r="E54" t="str">
            <v>Escavação manual em material de 1a categoria.</v>
          </cell>
          <cell r="F54" t="str">
            <v>m3</v>
          </cell>
          <cell r="G54">
            <v>12.4</v>
          </cell>
          <cell r="H54">
            <v>10700</v>
          </cell>
        </row>
        <row r="55">
          <cell r="C55" t="str">
            <v>MT10050050</v>
          </cell>
          <cell r="D55">
            <v>51</v>
          </cell>
          <cell r="E55" t="str">
            <v xml:space="preserve">Escavação mecânica, utilizando Retro-Escavadeira. </v>
          </cell>
          <cell r="F55" t="str">
            <v>m3</v>
          </cell>
          <cell r="G55">
            <v>2.77</v>
          </cell>
          <cell r="H55">
            <v>36800</v>
          </cell>
        </row>
        <row r="56">
          <cell r="C56" t="str">
            <v>MT10100050</v>
          </cell>
          <cell r="D56">
            <v>52</v>
          </cell>
          <cell r="E56" t="str">
            <v>Escavação mecânica, utilizando Escavadeira.</v>
          </cell>
          <cell r="F56" t="str">
            <v>m3</v>
          </cell>
          <cell r="G56">
            <v>0.96</v>
          </cell>
          <cell r="H56">
            <v>7300</v>
          </cell>
        </row>
        <row r="57">
          <cell r="C57" t="str">
            <v>MT15050250</v>
          </cell>
          <cell r="D57">
            <v>53</v>
          </cell>
          <cell r="E57" t="str">
            <v xml:space="preserve">Reaterro de vala com material de boa qualidade. </v>
          </cell>
          <cell r="F57" t="str">
            <v>m3</v>
          </cell>
          <cell r="G57">
            <v>9.3000000000000007</v>
          </cell>
          <cell r="H57">
            <v>13700</v>
          </cell>
        </row>
        <row r="58">
          <cell r="C58" t="str">
            <v>MT15050300</v>
          </cell>
          <cell r="D58">
            <v>54</v>
          </cell>
          <cell r="E58" t="str">
            <v>Reaterro de vala, com po-de-pedra.</v>
          </cell>
          <cell r="F58" t="str">
            <v>m3</v>
          </cell>
          <cell r="G58">
            <v>36.18</v>
          </cell>
          <cell r="H58">
            <v>19600</v>
          </cell>
        </row>
        <row r="59">
          <cell r="C59" t="str">
            <v>MT05250050</v>
          </cell>
          <cell r="D59">
            <v>55</v>
          </cell>
          <cell r="E59" t="str">
            <v>Desmonte manual de bloco de 3a categoria.</v>
          </cell>
          <cell r="F59" t="str">
            <v>m3</v>
          </cell>
          <cell r="G59">
            <v>32.14</v>
          </cell>
          <cell r="H59">
            <v>7050</v>
          </cell>
        </row>
        <row r="60">
          <cell r="C60" t="str">
            <v>MT05450050</v>
          </cell>
          <cell r="D60">
            <v>56</v>
          </cell>
          <cell r="E60" t="str">
            <v>Desmonte a fogo de bloco de material de 3a categoria.</v>
          </cell>
          <cell r="F60" t="str">
            <v>m3</v>
          </cell>
          <cell r="G60">
            <v>66.56</v>
          </cell>
          <cell r="H60">
            <v>8545</v>
          </cell>
        </row>
        <row r="61">
          <cell r="C61" t="str">
            <v>MT15150050</v>
          </cell>
          <cell r="D61">
            <v>57</v>
          </cell>
          <cell r="E61" t="str">
            <v>Preparo de solo ate 30cm de profundidade.</v>
          </cell>
          <cell r="F61" t="str">
            <v>m2</v>
          </cell>
          <cell r="G61">
            <v>5.46</v>
          </cell>
          <cell r="H61">
            <v>17842</v>
          </cell>
        </row>
        <row r="62">
          <cell r="C62" t="str">
            <v>MT20050050</v>
          </cell>
          <cell r="D62">
            <v>58</v>
          </cell>
          <cell r="E62" t="str">
            <v>Espalhamento de material de 1a categoria.</v>
          </cell>
          <cell r="F62" t="str">
            <v>m3</v>
          </cell>
          <cell r="G62">
            <v>0.24</v>
          </cell>
          <cell r="H62">
            <v>70776</v>
          </cell>
        </row>
        <row r="63">
          <cell r="C63" t="str">
            <v>TC05050350</v>
          </cell>
          <cell r="D63">
            <v>59</v>
          </cell>
          <cell r="E63" t="str">
            <v>Transporte de carga de qualquer natureza.</v>
          </cell>
          <cell r="F63" t="str">
            <v>t.Km</v>
          </cell>
          <cell r="G63">
            <v>0.39</v>
          </cell>
          <cell r="H63">
            <v>1880000</v>
          </cell>
        </row>
        <row r="64">
          <cell r="C64" t="str">
            <v>TC10050150</v>
          </cell>
          <cell r="D64">
            <v>60</v>
          </cell>
          <cell r="E64" t="str">
            <v>Carga manual e descarga mecânica.</v>
          </cell>
          <cell r="F64" t="str">
            <v>t</v>
          </cell>
          <cell r="G64">
            <v>7.38</v>
          </cell>
          <cell r="H64">
            <v>47000</v>
          </cell>
        </row>
        <row r="65">
          <cell r="C65" t="str">
            <v>EQ05050100A</v>
          </cell>
          <cell r="D65">
            <v>61</v>
          </cell>
          <cell r="E65" t="str">
            <v xml:space="preserve">Caminhão basculante. Custo horário produtivo.     </v>
          </cell>
          <cell r="F65" t="str">
            <v>h</v>
          </cell>
          <cell r="G65">
            <v>45.34</v>
          </cell>
          <cell r="H65">
            <v>2446</v>
          </cell>
        </row>
        <row r="66">
          <cell r="C66" t="str">
            <v>EQ05050103A</v>
          </cell>
          <cell r="D66">
            <v>62</v>
          </cell>
          <cell r="E66" t="str">
            <v>Caminhão basculante. Custo horário improdutivo.</v>
          </cell>
          <cell r="F66" t="str">
            <v>h</v>
          </cell>
          <cell r="G66">
            <v>25.39</v>
          </cell>
          <cell r="H66">
            <v>432</v>
          </cell>
        </row>
        <row r="67">
          <cell r="C67" t="str">
            <v>EQ05050300</v>
          </cell>
          <cell r="D67">
            <v>63</v>
          </cell>
          <cell r="E67" t="str">
            <v>Caminhão com Carroceria Fixa. Aluguel produtivo.</v>
          </cell>
          <cell r="F67" t="str">
            <v>h</v>
          </cell>
          <cell r="G67">
            <v>32.28</v>
          </cell>
          <cell r="H67">
            <v>1957</v>
          </cell>
        </row>
        <row r="68">
          <cell r="C68" t="str">
            <v>EQ05050306</v>
          </cell>
          <cell r="D68">
            <v>64</v>
          </cell>
          <cell r="E68" t="str">
            <v>Caminhão com Carroceria Fixa. Aluguel improdutivo.</v>
          </cell>
          <cell r="F68" t="str">
            <v>h</v>
          </cell>
          <cell r="G68">
            <v>8.5399999999999991</v>
          </cell>
          <cell r="H68">
            <v>346</v>
          </cell>
        </row>
        <row r="69">
          <cell r="C69" t="str">
            <v>EQ05050415</v>
          </cell>
          <cell r="D69">
            <v>65</v>
          </cell>
          <cell r="E69" t="str">
            <v xml:space="preserve">Caminhão Carroceria Fixa F-12000 Munck produtivo.               </v>
          </cell>
          <cell r="F69" t="str">
            <v>h</v>
          </cell>
          <cell r="G69">
            <v>53.72</v>
          </cell>
          <cell r="H69">
            <v>3453</v>
          </cell>
        </row>
        <row r="70">
          <cell r="C70" t="str">
            <v>EQ15050450</v>
          </cell>
          <cell r="D70">
            <v>66</v>
          </cell>
          <cell r="E70" t="str">
            <v xml:space="preserve">Pa-carregadeira(Carregador frontal). Custo produtivo.  </v>
          </cell>
          <cell r="F70" t="str">
            <v>h</v>
          </cell>
          <cell r="G70">
            <v>68.34</v>
          </cell>
          <cell r="H70">
            <v>1345</v>
          </cell>
        </row>
        <row r="71">
          <cell r="C71" t="str">
            <v>EQ15050453</v>
          </cell>
          <cell r="D71">
            <v>67</v>
          </cell>
          <cell r="E71" t="str">
            <v>Pa-carregadeira(Carregador Frontal).Custo improdutivo.</v>
          </cell>
          <cell r="F71" t="str">
            <v>h</v>
          </cell>
          <cell r="G71">
            <v>31.05</v>
          </cell>
          <cell r="H71">
            <v>237</v>
          </cell>
        </row>
        <row r="72">
          <cell r="C72" t="str">
            <v>EQ15050500</v>
          </cell>
          <cell r="D72">
            <v>68</v>
          </cell>
          <cell r="E72" t="str">
            <v xml:space="preserve">Retro-Escavadeira/carregadeira. Custo produtivo. </v>
          </cell>
          <cell r="F72" t="str">
            <v>h</v>
          </cell>
          <cell r="G72">
            <v>45.49</v>
          </cell>
          <cell r="H72">
            <v>1439</v>
          </cell>
        </row>
        <row r="73">
          <cell r="C73" t="str">
            <v>EQ30050200</v>
          </cell>
          <cell r="D73">
            <v>69</v>
          </cell>
          <cell r="E73" t="str">
            <v>Betoneira com capacidade de 580l, Aluguel produtivo.</v>
          </cell>
          <cell r="F73" t="str">
            <v>h</v>
          </cell>
          <cell r="G73">
            <v>4.71</v>
          </cell>
          <cell r="H73">
            <v>2041</v>
          </cell>
        </row>
        <row r="74">
          <cell r="C74" t="str">
            <v>EQ30050206</v>
          </cell>
          <cell r="D74">
            <v>70</v>
          </cell>
          <cell r="E74" t="str">
            <v>Betoneira com capacidade de 580l Aluguel improdutivo.</v>
          </cell>
          <cell r="F74" t="str">
            <v>h</v>
          </cell>
          <cell r="G74">
            <v>1.56</v>
          </cell>
          <cell r="H74">
            <v>216</v>
          </cell>
        </row>
        <row r="75">
          <cell r="C75" t="str">
            <v>EQ15050550</v>
          </cell>
          <cell r="D75">
            <v>71</v>
          </cell>
          <cell r="E75" t="str">
            <v xml:space="preserve">Rompedor Pneumático de 32,6Kg Aluguel produtivo. </v>
          </cell>
          <cell r="F75" t="str">
            <v>h</v>
          </cell>
          <cell r="G75">
            <v>1.05</v>
          </cell>
          <cell r="H75">
            <v>648</v>
          </cell>
        </row>
        <row r="76">
          <cell r="C76" t="str">
            <v>EQ15050556</v>
          </cell>
          <cell r="D76">
            <v>72</v>
          </cell>
          <cell r="E76" t="str">
            <v>Rompedor Pneumático de 32,6Kg Aluguel improdutivo.</v>
          </cell>
          <cell r="F76" t="str">
            <v>h</v>
          </cell>
          <cell r="G76">
            <v>0.7</v>
          </cell>
          <cell r="H76">
            <v>72</v>
          </cell>
        </row>
        <row r="77">
          <cell r="C77" t="str">
            <v xml:space="preserve"> EQ20050800</v>
          </cell>
          <cell r="D77">
            <v>73</v>
          </cell>
          <cell r="E77" t="str">
            <v xml:space="preserve">Vassoura Mecânica, rebocável, Aluguel produtivo.   </v>
          </cell>
          <cell r="F77" t="str">
            <v>h</v>
          </cell>
          <cell r="G77">
            <v>3.58</v>
          </cell>
          <cell r="H77">
            <v>1712</v>
          </cell>
        </row>
        <row r="78">
          <cell r="C78" t="str">
            <v>EQ20050806</v>
          </cell>
          <cell r="D78">
            <v>74</v>
          </cell>
          <cell r="E78" t="str">
            <v>Vassoura Mecânica, rebocável, Aluguel improdutivo.</v>
          </cell>
          <cell r="F78" t="str">
            <v>h</v>
          </cell>
          <cell r="G78">
            <v>1.43</v>
          </cell>
          <cell r="H78">
            <v>216</v>
          </cell>
        </row>
        <row r="79">
          <cell r="C79" t="str">
            <v>EQ35100200</v>
          </cell>
          <cell r="D79">
            <v>75</v>
          </cell>
          <cell r="E79" t="str">
            <v xml:space="preserve">Bomba Centrífuga Submersível. Aluguel produtivo.    </v>
          </cell>
          <cell r="F79" t="str">
            <v>h</v>
          </cell>
          <cell r="G79">
            <v>3.6</v>
          </cell>
          <cell r="H79">
            <v>8632</v>
          </cell>
        </row>
        <row r="80">
          <cell r="C80" t="str">
            <v>EQ35100203</v>
          </cell>
          <cell r="D80">
            <v>76</v>
          </cell>
          <cell r="E80" t="str">
            <v>Bomba Centrífuga Submersível. Aluguel improdutivo.</v>
          </cell>
          <cell r="F80" t="str">
            <v>h</v>
          </cell>
          <cell r="G80">
            <v>1.4</v>
          </cell>
          <cell r="H80">
            <v>863</v>
          </cell>
        </row>
        <row r="81">
          <cell r="C81" t="str">
            <v>EQ45050159</v>
          </cell>
          <cell r="D81">
            <v>77</v>
          </cell>
          <cell r="E81" t="str">
            <v>Compressor de ar. Aluguel improdutivo.</v>
          </cell>
          <cell r="F81" t="str">
            <v>h</v>
          </cell>
          <cell r="G81">
            <v>3.64</v>
          </cell>
          <cell r="H81">
            <v>72</v>
          </cell>
        </row>
        <row r="82">
          <cell r="C82" t="str">
            <v>EQ45150100</v>
          </cell>
          <cell r="D82">
            <v>78</v>
          </cell>
          <cell r="E82" t="str">
            <v>Retificador de solda elétrica de 430A.</v>
          </cell>
          <cell r="F82" t="str">
            <v>h</v>
          </cell>
          <cell r="G82">
            <v>7.16</v>
          </cell>
          <cell r="H82">
            <v>1007</v>
          </cell>
        </row>
        <row r="83">
          <cell r="C83" t="str">
            <v>EQ40050150A</v>
          </cell>
          <cell r="D83">
            <v>79</v>
          </cell>
          <cell r="E83" t="str">
            <v>Equipamento de jato d'água (Sewer-Jet ou similar).</v>
          </cell>
          <cell r="F83" t="str">
            <v>h</v>
          </cell>
          <cell r="G83">
            <v>79.2</v>
          </cell>
          <cell r="H83">
            <v>1079</v>
          </cell>
        </row>
        <row r="84">
          <cell r="C84" t="str">
            <v>EQ40050153A</v>
          </cell>
          <cell r="D84">
            <v>80</v>
          </cell>
          <cell r="E84" t="str">
            <v>Equipamento de alta pressão  (Vac-All ou similar).</v>
          </cell>
          <cell r="F84" t="str">
            <v>h</v>
          </cell>
          <cell r="G84">
            <v>104.07</v>
          </cell>
          <cell r="H84">
            <v>1942</v>
          </cell>
        </row>
        <row r="85">
          <cell r="C85" t="str">
            <v>SC05050050</v>
          </cell>
          <cell r="D85">
            <v>81</v>
          </cell>
          <cell r="E85" t="str">
            <v>Arrancamento de aparelhos de iluminação.</v>
          </cell>
          <cell r="F85" t="str">
            <v>un</v>
          </cell>
          <cell r="G85">
            <v>1.67</v>
          </cell>
          <cell r="H85">
            <v>65</v>
          </cell>
        </row>
        <row r="86">
          <cell r="C86" t="str">
            <v>SC05050200</v>
          </cell>
          <cell r="D86">
            <v>82</v>
          </cell>
          <cell r="E86" t="str">
            <v>Arrancamento de grades, gradis, alambrados, cercas.</v>
          </cell>
          <cell r="F86" t="str">
            <v>m2</v>
          </cell>
          <cell r="G86">
            <v>4.43</v>
          </cell>
          <cell r="H86">
            <v>144</v>
          </cell>
        </row>
        <row r="87">
          <cell r="C87" t="str">
            <v>SC05050250</v>
          </cell>
          <cell r="D87">
            <v>83</v>
          </cell>
          <cell r="E87" t="str">
            <v>Arrancamento de meios-fios, de granito ou concreto.</v>
          </cell>
          <cell r="F87" t="str">
            <v>m</v>
          </cell>
          <cell r="G87">
            <v>4.87</v>
          </cell>
          <cell r="H87">
            <v>3739</v>
          </cell>
        </row>
        <row r="88">
          <cell r="C88" t="str">
            <v>SC05050300</v>
          </cell>
          <cell r="D88">
            <v>84</v>
          </cell>
          <cell r="E88" t="str">
            <v>Arrancamento de paralelepípedos.</v>
          </cell>
          <cell r="F88" t="str">
            <v>m2</v>
          </cell>
          <cell r="G88">
            <v>2.21</v>
          </cell>
          <cell r="H88">
            <v>860</v>
          </cell>
        </row>
        <row r="89">
          <cell r="C89" t="str">
            <v>SC05050500</v>
          </cell>
          <cell r="D89">
            <v>85</v>
          </cell>
          <cell r="E89" t="str">
            <v>Arrancamento tubos concreto manilhas ø 0,40 a 0,60m.</v>
          </cell>
          <cell r="F89" t="str">
            <v>m</v>
          </cell>
          <cell r="G89">
            <v>3.99</v>
          </cell>
          <cell r="H89">
            <v>328</v>
          </cell>
        </row>
        <row r="90">
          <cell r="C90" t="str">
            <v>SC05050601</v>
          </cell>
          <cell r="D90">
            <v>86</v>
          </cell>
          <cell r="E90" t="str">
            <v>Demolição manual de alvenaria de pedra argamassada.</v>
          </cell>
          <cell r="F90" t="str">
            <v>m3</v>
          </cell>
          <cell r="G90">
            <v>30.27</v>
          </cell>
          <cell r="H90">
            <v>324</v>
          </cell>
        </row>
        <row r="91">
          <cell r="C91" t="str">
            <v>SC05050750</v>
          </cell>
          <cell r="D91">
            <v>87</v>
          </cell>
          <cell r="E91" t="str">
            <v>Demolição manual de alvenaria de tijolos maciços.</v>
          </cell>
          <cell r="F91" t="str">
            <v>m3</v>
          </cell>
          <cell r="G91">
            <v>52.99</v>
          </cell>
          <cell r="H91">
            <v>130</v>
          </cell>
        </row>
        <row r="92">
          <cell r="C92" t="str">
            <v>SC05050850</v>
          </cell>
          <cell r="D92">
            <v>88</v>
          </cell>
          <cell r="E92" t="str">
            <v>Demolição manual de concreto simples.</v>
          </cell>
          <cell r="F92" t="str">
            <v>m3</v>
          </cell>
          <cell r="G92">
            <v>60.55</v>
          </cell>
          <cell r="H92">
            <v>1904</v>
          </cell>
        </row>
        <row r="93">
          <cell r="C93" t="str">
            <v>SC05050950</v>
          </cell>
          <cell r="D93">
            <v>89</v>
          </cell>
          <cell r="E93" t="str">
            <v>Demolição manual de concreto armado.</v>
          </cell>
          <cell r="F93" t="str">
            <v>m3</v>
          </cell>
          <cell r="G93">
            <v>85.78</v>
          </cell>
          <cell r="H93">
            <v>140</v>
          </cell>
        </row>
        <row r="94">
          <cell r="C94" t="str">
            <v>SC05051400</v>
          </cell>
          <cell r="D94">
            <v>90</v>
          </cell>
          <cell r="E94" t="str">
            <v>Demolição de revestimento em argamassa.</v>
          </cell>
          <cell r="F94" t="str">
            <v>m2</v>
          </cell>
          <cell r="G94">
            <v>2.21</v>
          </cell>
          <cell r="H94">
            <v>144</v>
          </cell>
        </row>
        <row r="95">
          <cell r="C95" t="str">
            <v>SC05051450</v>
          </cell>
          <cell r="D95">
            <v>91</v>
          </cell>
          <cell r="E95" t="str">
            <v>Demolição de revestimento em azulejos, cerâmicas.</v>
          </cell>
          <cell r="F95" t="str">
            <v>m2</v>
          </cell>
          <cell r="G95">
            <v>5.31</v>
          </cell>
          <cell r="H95">
            <v>130</v>
          </cell>
        </row>
        <row r="96">
          <cell r="C96" t="str">
            <v>SC05052150</v>
          </cell>
          <cell r="D96">
            <v>92</v>
          </cell>
          <cell r="E96" t="str">
            <v>Remoção de cobertura de telha francesa.</v>
          </cell>
          <cell r="F96" t="str">
            <v>m2</v>
          </cell>
          <cell r="G96">
            <v>8.26</v>
          </cell>
          <cell r="H96">
            <v>260</v>
          </cell>
        </row>
        <row r="97">
          <cell r="C97" t="str">
            <v>SC05052450</v>
          </cell>
          <cell r="D97">
            <v>93</v>
          </cell>
          <cell r="E97" t="str">
            <v>Remoção de cobertura de telha de fibro-cimento.</v>
          </cell>
          <cell r="F97" t="str">
            <v>m2</v>
          </cell>
          <cell r="G97">
            <v>3.87</v>
          </cell>
          <cell r="H97">
            <v>460</v>
          </cell>
        </row>
        <row r="98">
          <cell r="C98" t="str">
            <v>SC05052900</v>
          </cell>
          <cell r="D98">
            <v>94</v>
          </cell>
          <cell r="E98" t="str">
            <v xml:space="preserve">Remoção manual de passeio de pedra portuguesa. </v>
          </cell>
          <cell r="F98" t="str">
            <v>m2</v>
          </cell>
          <cell r="G98">
            <v>2.44</v>
          </cell>
          <cell r="H98">
            <v>2900</v>
          </cell>
        </row>
        <row r="99">
          <cell r="C99" t="str">
            <v>SC05053250</v>
          </cell>
          <cell r="D99">
            <v>95</v>
          </cell>
          <cell r="E99" t="str">
            <v>Remoção de tubulação ferro fundido ø50mm a 300mm.</v>
          </cell>
          <cell r="F99" t="str">
            <v>m</v>
          </cell>
          <cell r="G99">
            <v>11.88</v>
          </cell>
          <cell r="H99">
            <v>290</v>
          </cell>
        </row>
        <row r="100">
          <cell r="C100" t="str">
            <v>SC05100150</v>
          </cell>
          <cell r="D100">
            <v>96</v>
          </cell>
          <cell r="E100" t="str">
            <v>Demolição, com equipamento, concreto simples.</v>
          </cell>
          <cell r="F100" t="str">
            <v>m3</v>
          </cell>
          <cell r="G100">
            <v>43.52</v>
          </cell>
          <cell r="H100">
            <v>2160</v>
          </cell>
        </row>
        <row r="101">
          <cell r="C101" t="str">
            <v>SC05100300</v>
          </cell>
          <cell r="D101">
            <v>97</v>
          </cell>
          <cell r="E101" t="str">
            <v>Demolição, com equipamento concreto armado.</v>
          </cell>
          <cell r="F101" t="str">
            <v>m3</v>
          </cell>
          <cell r="G101">
            <v>73.98</v>
          </cell>
          <cell r="H101">
            <v>3400</v>
          </cell>
        </row>
        <row r="102">
          <cell r="C102" t="str">
            <v>SC05100500</v>
          </cell>
          <cell r="D102">
            <v>98</v>
          </cell>
          <cell r="E102" t="str">
            <v>Demolição com equipamento concreto asfáltico 10cm.</v>
          </cell>
          <cell r="F102" t="str">
            <v>m2</v>
          </cell>
          <cell r="G102">
            <v>8.98</v>
          </cell>
          <cell r="H102">
            <v>20100</v>
          </cell>
        </row>
        <row r="103">
          <cell r="C103" t="str">
            <v>SC10050250</v>
          </cell>
          <cell r="D103">
            <v>99</v>
          </cell>
          <cell r="E103" t="str">
            <v xml:space="preserve">Bombeiro hidráulico (inclusive encargos sociais).   </v>
          </cell>
          <cell r="F103" t="str">
            <v>h</v>
          </cell>
          <cell r="G103">
            <v>6.48</v>
          </cell>
          <cell r="H103">
            <v>2960</v>
          </cell>
        </row>
        <row r="104">
          <cell r="C104" t="str">
            <v>SC10050300</v>
          </cell>
          <cell r="D104">
            <v>100</v>
          </cell>
          <cell r="E104" t="str">
            <v xml:space="preserve">Calceteiro (inclusive encargos sociais).   </v>
          </cell>
          <cell r="F104" t="str">
            <v>h</v>
          </cell>
          <cell r="G104">
            <v>5.99</v>
          </cell>
          <cell r="H104">
            <v>1480</v>
          </cell>
        </row>
        <row r="105">
          <cell r="C105" t="str">
            <v>SC10050350</v>
          </cell>
          <cell r="D105">
            <v>101</v>
          </cell>
          <cell r="E105" t="str">
            <v>Carpinteiro de forma (inclusive encargos sociais).</v>
          </cell>
          <cell r="F105" t="str">
            <v>h</v>
          </cell>
          <cell r="G105">
            <v>5.99</v>
          </cell>
          <cell r="H105">
            <v>1480</v>
          </cell>
        </row>
        <row r="106">
          <cell r="C106" t="str">
            <v>SC10050450</v>
          </cell>
          <cell r="D106">
            <v>102</v>
          </cell>
          <cell r="E106" t="str">
            <v xml:space="preserve">Eletricista (inclusive encargos sociais). </v>
          </cell>
          <cell r="F106" t="str">
            <v>h</v>
          </cell>
          <cell r="G106">
            <v>6.48</v>
          </cell>
          <cell r="H106">
            <v>2960</v>
          </cell>
        </row>
        <row r="107">
          <cell r="C107" t="str">
            <v>SC10050900</v>
          </cell>
          <cell r="D107">
            <v>103</v>
          </cell>
          <cell r="E107" t="str">
            <v xml:space="preserve">Marteleteiro (inclusive encargos sociais). </v>
          </cell>
          <cell r="F107" t="str">
            <v>h</v>
          </cell>
          <cell r="G107">
            <v>5.99</v>
          </cell>
          <cell r="H107">
            <v>2960</v>
          </cell>
        </row>
        <row r="108">
          <cell r="C108" t="str">
            <v>SC10051100</v>
          </cell>
          <cell r="D108">
            <v>104</v>
          </cell>
          <cell r="E108" t="str">
            <v>Operador de máquinas.(inclusive encargos sociais).</v>
          </cell>
          <cell r="F108" t="str">
            <v>h</v>
          </cell>
          <cell r="G108">
            <v>6.48</v>
          </cell>
          <cell r="H108">
            <v>1480</v>
          </cell>
        </row>
        <row r="109">
          <cell r="C109" t="str">
            <v>SC10051200</v>
          </cell>
          <cell r="D109">
            <v>105</v>
          </cell>
          <cell r="E109" t="str">
            <v xml:space="preserve">Pedreiro (inclusive encargos sociais).   </v>
          </cell>
          <cell r="F109" t="str">
            <v>h</v>
          </cell>
          <cell r="G109">
            <v>5.99</v>
          </cell>
          <cell r="H109">
            <v>2960</v>
          </cell>
        </row>
        <row r="110">
          <cell r="C110" t="str">
            <v>SC10051450</v>
          </cell>
          <cell r="D110">
            <v>106</v>
          </cell>
          <cell r="E110" t="str">
            <v>Servente (inclusive encargos sociais).</v>
          </cell>
          <cell r="F110" t="str">
            <v>h</v>
          </cell>
          <cell r="G110">
            <v>4.3</v>
          </cell>
          <cell r="H110">
            <v>5920</v>
          </cell>
        </row>
        <row r="111">
          <cell r="C111" t="str">
            <v>SC10051500</v>
          </cell>
          <cell r="D111">
            <v>107</v>
          </cell>
          <cell r="E111" t="str">
            <v>Soldador em construção civil (inclusive encargos).</v>
          </cell>
          <cell r="F111" t="str">
            <v>h</v>
          </cell>
          <cell r="G111">
            <v>6.23</v>
          </cell>
          <cell r="H111">
            <v>1480</v>
          </cell>
        </row>
        <row r="112">
          <cell r="C112" t="str">
            <v>SC10100050</v>
          </cell>
          <cell r="D112">
            <v>108</v>
          </cell>
          <cell r="E112" t="str">
            <v xml:space="preserve">Operador de tráfego(inclusive encargos sociais). </v>
          </cell>
          <cell r="F112" t="str">
            <v>h</v>
          </cell>
          <cell r="G112">
            <v>7.08</v>
          </cell>
          <cell r="H112">
            <v>2960</v>
          </cell>
        </row>
        <row r="113">
          <cell r="C113" t="str">
            <v>SC05100050</v>
          </cell>
          <cell r="D113">
            <v>109</v>
          </cell>
          <cell r="E113" t="str">
            <v>Arrancamento de tampão de ferro fundido.</v>
          </cell>
          <cell r="F113" t="str">
            <v>un</v>
          </cell>
          <cell r="G113">
            <v>15.18</v>
          </cell>
          <cell r="H113">
            <v>22</v>
          </cell>
        </row>
        <row r="114">
          <cell r="C114" t="str">
            <v>SC15050100</v>
          </cell>
          <cell r="D114">
            <v>110</v>
          </cell>
          <cell r="E114" t="str">
            <v>Aditivo de reciclagem para mistura asfáltica a quente.</v>
          </cell>
          <cell r="F114" t="str">
            <v>t</v>
          </cell>
          <cell r="G114">
            <v>2857.32</v>
          </cell>
          <cell r="H114">
            <v>15</v>
          </cell>
        </row>
        <row r="115">
          <cell r="C115" t="str">
            <v>SC15050150</v>
          </cell>
          <cell r="D115">
            <v>111</v>
          </cell>
          <cell r="E115" t="str">
            <v>Areia grossa lavada. Fornecimento.</v>
          </cell>
          <cell r="F115" t="str">
            <v>m3</v>
          </cell>
          <cell r="G115">
            <v>21</v>
          </cell>
          <cell r="H115">
            <v>2000</v>
          </cell>
        </row>
        <row r="116">
          <cell r="C116" t="str">
            <v>SC15050200</v>
          </cell>
          <cell r="D116">
            <v>112</v>
          </cell>
          <cell r="E116" t="str">
            <v>Asfalto diluído tipo cura rápida CR-250</v>
          </cell>
          <cell r="F116" t="str">
            <v>t</v>
          </cell>
          <cell r="G116">
            <v>1468.02</v>
          </cell>
          <cell r="H116">
            <v>7</v>
          </cell>
        </row>
        <row r="117">
          <cell r="C117" t="str">
            <v>SC15050550</v>
          </cell>
          <cell r="D117">
            <v>113</v>
          </cell>
          <cell r="E117" t="str">
            <v xml:space="preserve">Saibro, inclusive transporte ate 20Km.Fornecimento. </v>
          </cell>
          <cell r="F117" t="str">
            <v>m3</v>
          </cell>
          <cell r="G117">
            <v>20.63</v>
          </cell>
          <cell r="H117">
            <v>184</v>
          </cell>
        </row>
        <row r="118">
          <cell r="C118" t="str">
            <v>SC15100050</v>
          </cell>
          <cell r="D118">
            <v>114</v>
          </cell>
          <cell r="E118" t="str">
            <v>Chapa de aço de 3/4"para passagem de veículos.</v>
          </cell>
          <cell r="F118" t="str">
            <v>m2</v>
          </cell>
          <cell r="G118">
            <v>17.100000000000001</v>
          </cell>
          <cell r="H118">
            <v>360</v>
          </cell>
        </row>
        <row r="119">
          <cell r="C119" t="str">
            <v>SC35050050A</v>
          </cell>
          <cell r="D119">
            <v>115</v>
          </cell>
          <cell r="E119" t="str">
            <v>Levantamento ou rebaixamento de tampão na rua.</v>
          </cell>
          <cell r="F119" t="str">
            <v>un</v>
          </cell>
          <cell r="G119">
            <v>86.15</v>
          </cell>
          <cell r="H119">
            <v>169</v>
          </cell>
        </row>
        <row r="120">
          <cell r="C120" t="str">
            <v>SC45050150</v>
          </cell>
          <cell r="D120">
            <v>116</v>
          </cell>
          <cell r="E120" t="str">
            <v>Toten informativo nas dimensões de (0,50x1,50)m.</v>
          </cell>
          <cell r="F120" t="str">
            <v>un</v>
          </cell>
          <cell r="G120">
            <v>2490</v>
          </cell>
          <cell r="H120">
            <v>29</v>
          </cell>
        </row>
        <row r="121">
          <cell r="C121" t="str">
            <v>SC45100200</v>
          </cell>
          <cell r="D121">
            <v>117</v>
          </cell>
          <cell r="E121" t="str">
            <v>Placa de inauguração em bronze.</v>
          </cell>
          <cell r="F121" t="str">
            <v>un</v>
          </cell>
          <cell r="G121">
            <v>1003.36</v>
          </cell>
          <cell r="H121">
            <v>1</v>
          </cell>
        </row>
        <row r="122">
          <cell r="C122" t="str">
            <v>FD05400100</v>
          </cell>
          <cell r="D122">
            <v>118</v>
          </cell>
          <cell r="E122" t="str">
            <v>Arrasamento de estaca concreto armado, ø40 a 50cm.</v>
          </cell>
          <cell r="F122" t="str">
            <v>un</v>
          </cell>
          <cell r="G122">
            <v>103.03</v>
          </cell>
          <cell r="H122">
            <v>23</v>
          </cell>
        </row>
        <row r="123">
          <cell r="C123" t="str">
            <v>FD05500050</v>
          </cell>
          <cell r="D123">
            <v>119</v>
          </cell>
          <cell r="E123" t="str">
            <v>Estaca raiz com diâmetro de 12", perfurada em solo.</v>
          </cell>
          <cell r="F123" t="str">
            <v>m</v>
          </cell>
          <cell r="G123">
            <v>248.49</v>
          </cell>
          <cell r="H123">
            <v>260</v>
          </cell>
        </row>
        <row r="124">
          <cell r="C124" t="str">
            <v>FD05650150</v>
          </cell>
          <cell r="D124">
            <v>120</v>
          </cell>
          <cell r="E124" t="str">
            <v>Estaca raiz com diâmetro de 10", perfurada em solo.</v>
          </cell>
          <cell r="F124" t="str">
            <v>m</v>
          </cell>
          <cell r="G124">
            <v>130</v>
          </cell>
          <cell r="H124">
            <v>86</v>
          </cell>
        </row>
        <row r="125">
          <cell r="C125" t="str">
            <v>FD10050100</v>
          </cell>
          <cell r="D125">
            <v>121</v>
          </cell>
          <cell r="E125" t="str">
            <v>Ensecadeira de estacas-prancha de aço, tipo Armco.</v>
          </cell>
          <cell r="F125" t="str">
            <v>m2</v>
          </cell>
          <cell r="G125">
            <v>127.53</v>
          </cell>
          <cell r="H125">
            <v>4200</v>
          </cell>
        </row>
        <row r="126">
          <cell r="C126" t="str">
            <v>FD10100050</v>
          </cell>
          <cell r="D126">
            <v>122</v>
          </cell>
          <cell r="E126" t="str">
            <v>Ensecadeira de estacas-prancha em Maçaranduba.</v>
          </cell>
          <cell r="F126" t="str">
            <v>m2</v>
          </cell>
          <cell r="G126">
            <v>70.5</v>
          </cell>
          <cell r="H126">
            <v>2395</v>
          </cell>
        </row>
        <row r="127">
          <cell r="C127" t="str">
            <v>ET15100100</v>
          </cell>
          <cell r="D127">
            <v>123</v>
          </cell>
          <cell r="E127" t="str">
            <v>Formas de madeira peças de concreto armado.</v>
          </cell>
          <cell r="F127" t="str">
            <v>m2</v>
          </cell>
          <cell r="G127">
            <v>25.9</v>
          </cell>
          <cell r="H127">
            <v>2986</v>
          </cell>
        </row>
        <row r="128">
          <cell r="C128" t="str">
            <v>ET15100200</v>
          </cell>
          <cell r="D128">
            <v>124</v>
          </cell>
          <cell r="E128" t="str">
            <v>Formas de madeira.</v>
          </cell>
          <cell r="F128" t="str">
            <v>m2</v>
          </cell>
          <cell r="G128">
            <v>34.86</v>
          </cell>
          <cell r="H128">
            <v>4352</v>
          </cell>
        </row>
        <row r="129">
          <cell r="C129" t="str">
            <v>ET15100250</v>
          </cell>
          <cell r="D129">
            <v>125</v>
          </cell>
          <cell r="E129" t="str">
            <v>Formas de madeira.</v>
          </cell>
          <cell r="F129" t="str">
            <v>m2</v>
          </cell>
          <cell r="G129">
            <v>29.62</v>
          </cell>
          <cell r="H129">
            <v>4406</v>
          </cell>
        </row>
        <row r="130">
          <cell r="C130" t="str">
            <v>ET20300050</v>
          </cell>
          <cell r="D130">
            <v>126</v>
          </cell>
          <cell r="E130" t="str">
            <v>Escoramento de formas.</v>
          </cell>
          <cell r="F130" t="str">
            <v>m2</v>
          </cell>
          <cell r="G130">
            <v>11.18</v>
          </cell>
          <cell r="H130">
            <v>3090</v>
          </cell>
        </row>
        <row r="131">
          <cell r="C131" t="str">
            <v>ET10050100</v>
          </cell>
          <cell r="D131">
            <v>127</v>
          </cell>
          <cell r="E131" t="str">
            <v>Aço CA-50 diâmetro de 6,3mm.</v>
          </cell>
          <cell r="F131" t="str">
            <v>kg</v>
          </cell>
          <cell r="G131">
            <v>2.64</v>
          </cell>
          <cell r="H131">
            <v>4750</v>
          </cell>
        </row>
        <row r="132">
          <cell r="C132" t="str">
            <v>ET10050103</v>
          </cell>
          <cell r="D132">
            <v>128</v>
          </cell>
          <cell r="E132" t="str">
            <v>Aço CA-50 diâmetro de 8mm.</v>
          </cell>
          <cell r="F132" t="str">
            <v>kg</v>
          </cell>
          <cell r="G132">
            <v>2.46</v>
          </cell>
          <cell r="H132">
            <v>1250</v>
          </cell>
        </row>
        <row r="133">
          <cell r="C133" t="str">
            <v>ET10050106</v>
          </cell>
          <cell r="D133">
            <v>129</v>
          </cell>
          <cell r="E133" t="str">
            <v>Aço CA-50 diâmetro de 10mm.</v>
          </cell>
          <cell r="F133" t="str">
            <v>kg</v>
          </cell>
          <cell r="G133">
            <v>2.2000000000000002</v>
          </cell>
          <cell r="H133">
            <v>7950</v>
          </cell>
        </row>
        <row r="134">
          <cell r="C134" t="str">
            <v>ET10050109</v>
          </cell>
          <cell r="D134">
            <v>130</v>
          </cell>
          <cell r="E134" t="str">
            <v>Aço CA-50 diâmetro de 12,5mm.</v>
          </cell>
          <cell r="F134" t="str">
            <v>kg</v>
          </cell>
          <cell r="G134">
            <v>2.1800000000000002</v>
          </cell>
          <cell r="H134">
            <v>5400</v>
          </cell>
        </row>
        <row r="135">
          <cell r="C135" t="str">
            <v>ET10050112</v>
          </cell>
          <cell r="D135">
            <v>131</v>
          </cell>
          <cell r="E135" t="str">
            <v>Aço CA-50 diâmetro de 16mm.</v>
          </cell>
          <cell r="F135" t="str">
            <v>kg</v>
          </cell>
          <cell r="G135">
            <v>2.1800000000000002</v>
          </cell>
          <cell r="H135">
            <v>2700</v>
          </cell>
        </row>
        <row r="136">
          <cell r="C136" t="str">
            <v>ET10050118</v>
          </cell>
          <cell r="D136">
            <v>132</v>
          </cell>
          <cell r="E136" t="str">
            <v>Aço CA-50 diâmetro de 25mm.</v>
          </cell>
          <cell r="F136" t="str">
            <v>kg</v>
          </cell>
          <cell r="G136">
            <v>2.19</v>
          </cell>
          <cell r="H136">
            <v>1400</v>
          </cell>
        </row>
        <row r="137">
          <cell r="C137" t="str">
            <v>ET10100056</v>
          </cell>
          <cell r="D137">
            <v>133</v>
          </cell>
          <cell r="E137" t="str">
            <v>Corte, dobragem, montagem aço CA-50 ø 6,3mm.</v>
          </cell>
          <cell r="F137" t="str">
            <v>kg</v>
          </cell>
          <cell r="G137">
            <v>1.28</v>
          </cell>
          <cell r="H137">
            <v>4750</v>
          </cell>
        </row>
        <row r="138">
          <cell r="C138" t="str">
            <v>ET10100062</v>
          </cell>
          <cell r="D138">
            <v>134</v>
          </cell>
          <cell r="E138" t="str">
            <v>Corte, dobragem, montagem aço CA-50 ø 12,5mm.</v>
          </cell>
          <cell r="F138" t="str">
            <v>kg</v>
          </cell>
          <cell r="G138">
            <v>0.96</v>
          </cell>
          <cell r="H138">
            <v>9450</v>
          </cell>
        </row>
        <row r="139">
          <cell r="C139" t="str">
            <v>ET10100065</v>
          </cell>
          <cell r="D139">
            <v>135</v>
          </cell>
          <cell r="E139" t="str">
            <v>Corte, dobragem, montagem aço CA-50 ø 6,3 a 12,5mm.</v>
          </cell>
          <cell r="F139" t="str">
            <v>kg</v>
          </cell>
          <cell r="G139">
            <v>1.1100000000000001</v>
          </cell>
          <cell r="H139">
            <v>13950</v>
          </cell>
        </row>
        <row r="140">
          <cell r="C140" t="str">
            <v>ET05250653</v>
          </cell>
          <cell r="D140">
            <v>136</v>
          </cell>
          <cell r="E140" t="str">
            <v>Lançamento de concreto.</v>
          </cell>
          <cell r="F140" t="str">
            <v>m3</v>
          </cell>
          <cell r="G140">
            <v>22.57</v>
          </cell>
          <cell r="H140">
            <v>187</v>
          </cell>
        </row>
        <row r="141">
          <cell r="C141" t="str">
            <v>ET45100071</v>
          </cell>
          <cell r="D141">
            <v>137</v>
          </cell>
          <cell r="E141" t="str">
            <v>Concreto bombeado usinado fck=30MPa.</v>
          </cell>
          <cell r="F141" t="str">
            <v>m3</v>
          </cell>
          <cell r="G141">
            <v>297.16000000000003</v>
          </cell>
          <cell r="H141">
            <v>195</v>
          </cell>
        </row>
        <row r="142">
          <cell r="C142" t="str">
            <v>ET60050059</v>
          </cell>
          <cell r="D142">
            <v>138</v>
          </cell>
          <cell r="E142" t="str">
            <v>Concreto usinado de 18MPa.</v>
          </cell>
          <cell r="F142" t="str">
            <v>m3</v>
          </cell>
          <cell r="G142">
            <v>185.77</v>
          </cell>
          <cell r="H142">
            <v>187</v>
          </cell>
        </row>
        <row r="143">
          <cell r="C143" t="str">
            <v>ET25050300</v>
          </cell>
          <cell r="D143">
            <v>139</v>
          </cell>
          <cell r="E143" t="str">
            <v>Fornecimento e montagem de estruturas metálicas.</v>
          </cell>
          <cell r="F143" t="str">
            <v>t</v>
          </cell>
          <cell r="G143">
            <v>7186.39</v>
          </cell>
          <cell r="H143">
            <v>36</v>
          </cell>
        </row>
        <row r="144">
          <cell r="C144" t="str">
            <v>ET25050450</v>
          </cell>
          <cell r="D144">
            <v>140</v>
          </cell>
          <cell r="E144" t="str">
            <v>Peças em chapa de aço 3/8", galvanizadas.</v>
          </cell>
          <cell r="F144" t="str">
            <v>Kg</v>
          </cell>
          <cell r="G144">
            <v>3.99</v>
          </cell>
          <cell r="H144">
            <v>2166</v>
          </cell>
        </row>
        <row r="145">
          <cell r="C145" t="str">
            <v>ET25050453</v>
          </cell>
          <cell r="D145">
            <v>141</v>
          </cell>
          <cell r="E145" t="str">
            <v>Peças em chapa de aço 3/8", galvanizadas.</v>
          </cell>
          <cell r="F145" t="str">
            <v>Kg</v>
          </cell>
          <cell r="G145">
            <v>4.26</v>
          </cell>
          <cell r="H145">
            <v>2078</v>
          </cell>
        </row>
        <row r="146">
          <cell r="C146" t="str">
            <v>ET25050456</v>
          </cell>
          <cell r="D146">
            <v>142</v>
          </cell>
          <cell r="E146" t="str">
            <v>Peças em chapa de aço 3/8", galvanizadas.</v>
          </cell>
          <cell r="F146" t="str">
            <v>Kg</v>
          </cell>
          <cell r="G146">
            <v>4.16</v>
          </cell>
          <cell r="H146">
            <v>1820</v>
          </cell>
        </row>
        <row r="147">
          <cell r="C147" t="str">
            <v>ET50050250</v>
          </cell>
          <cell r="D147">
            <v>143</v>
          </cell>
          <cell r="E147" t="str">
            <v>Muro de contenção em solo reforçado.</v>
          </cell>
          <cell r="F147" t="str">
            <v>m2</v>
          </cell>
          <cell r="G147">
            <v>145.63</v>
          </cell>
          <cell r="H147">
            <v>144</v>
          </cell>
        </row>
        <row r="148">
          <cell r="C148" t="str">
            <v>ET55100100</v>
          </cell>
          <cell r="D148">
            <v>144</v>
          </cell>
          <cell r="E148" t="str">
            <v>Canal pré-fabricado, em concreto armado seção U.</v>
          </cell>
          <cell r="F148" t="str">
            <v>m2</v>
          </cell>
          <cell r="G148">
            <v>384.26</v>
          </cell>
          <cell r="H148">
            <v>86</v>
          </cell>
        </row>
        <row r="149">
          <cell r="C149" t="str">
            <v>ET55100150</v>
          </cell>
          <cell r="D149">
            <v>145</v>
          </cell>
          <cell r="E149" t="str">
            <v>Cobertura de canal pré-fabricado em concreto armado.</v>
          </cell>
          <cell r="F149" t="str">
            <v>m2</v>
          </cell>
          <cell r="G149">
            <v>435.06</v>
          </cell>
          <cell r="H149">
            <v>58</v>
          </cell>
        </row>
        <row r="150">
          <cell r="C150" t="str">
            <v>ES05250359</v>
          </cell>
          <cell r="D150">
            <v>146</v>
          </cell>
          <cell r="E150" t="str">
            <v>Gradil em tubo de ferro galvanizado de 1 1/4".</v>
          </cell>
          <cell r="F150" t="str">
            <v>m</v>
          </cell>
          <cell r="G150">
            <v>338.32</v>
          </cell>
          <cell r="H150">
            <v>144</v>
          </cell>
        </row>
        <row r="151">
          <cell r="C151" t="str">
            <v>ES10250150</v>
          </cell>
          <cell r="D151">
            <v>147</v>
          </cell>
          <cell r="E151" t="str">
            <v xml:space="preserve">Peça em Angelim ou similar, de 2"x1".Fornecimento. </v>
          </cell>
          <cell r="F151" t="str">
            <v>m</v>
          </cell>
          <cell r="G151">
            <v>2.14</v>
          </cell>
          <cell r="H151">
            <v>150</v>
          </cell>
        </row>
        <row r="152">
          <cell r="C152" t="str">
            <v>ES10250200</v>
          </cell>
          <cell r="D152">
            <v>148</v>
          </cell>
          <cell r="E152" t="str">
            <v xml:space="preserve">Peça em Ipê ou similar, de 2"x8".  Fornecimento.    </v>
          </cell>
          <cell r="F152" t="str">
            <v>m</v>
          </cell>
          <cell r="G152">
            <v>30.26</v>
          </cell>
          <cell r="H152">
            <v>200</v>
          </cell>
        </row>
        <row r="153">
          <cell r="C153" t="str">
            <v>ES10250262</v>
          </cell>
          <cell r="D153">
            <v>149</v>
          </cell>
          <cell r="E153" t="str">
            <v>Peça em Maçaranduba ou similar, serrada, de 3"x6".</v>
          </cell>
          <cell r="F153" t="str">
            <v>m</v>
          </cell>
          <cell r="G153">
            <v>8.66</v>
          </cell>
          <cell r="H153">
            <v>100</v>
          </cell>
        </row>
        <row r="154">
          <cell r="C154" t="str">
            <v>ES99990050</v>
          </cell>
          <cell r="D154">
            <v>150</v>
          </cell>
          <cell r="E154" t="str">
            <v>Arruela de 5/16", inclusive transporte até a obra.</v>
          </cell>
          <cell r="F154" t="str">
            <v>un</v>
          </cell>
          <cell r="G154">
            <v>0.02</v>
          </cell>
          <cell r="H154">
            <v>863</v>
          </cell>
        </row>
        <row r="155">
          <cell r="C155" t="str">
            <v>ES99990700</v>
          </cell>
          <cell r="D155">
            <v>151</v>
          </cell>
          <cell r="E155" t="str">
            <v>Parafuso de (8x250)mm.</v>
          </cell>
          <cell r="F155" t="str">
            <v>un</v>
          </cell>
          <cell r="G155">
            <v>0.78</v>
          </cell>
          <cell r="H155">
            <v>863</v>
          </cell>
        </row>
        <row r="156">
          <cell r="C156" t="str">
            <v>ES99990800</v>
          </cell>
          <cell r="D156">
            <v>152</v>
          </cell>
          <cell r="E156" t="str">
            <v>Porca de 5/16", inclusive transporte até a obra.</v>
          </cell>
          <cell r="F156" t="str">
            <v>un</v>
          </cell>
          <cell r="G156">
            <v>0.04</v>
          </cell>
          <cell r="H156">
            <v>863</v>
          </cell>
        </row>
        <row r="157">
          <cell r="C157" t="str">
            <v>ES99990900</v>
          </cell>
          <cell r="D157">
            <v>153</v>
          </cell>
          <cell r="E157" t="str">
            <v>Prego com cabeça chata 23x54, em caixa de 100Kg.</v>
          </cell>
          <cell r="F157" t="str">
            <v>Kg</v>
          </cell>
          <cell r="G157">
            <v>3.01</v>
          </cell>
          <cell r="H157">
            <v>332</v>
          </cell>
        </row>
        <row r="158">
          <cell r="C158" t="str">
            <v>IT25100112</v>
          </cell>
          <cell r="D158">
            <v>154</v>
          </cell>
          <cell r="E158" t="str">
            <v>Kanalex diâmetro de 50mm (2" ).</v>
          </cell>
          <cell r="F158" t="str">
            <v>m</v>
          </cell>
          <cell r="G158">
            <v>4.55</v>
          </cell>
          <cell r="H158">
            <v>356</v>
          </cell>
        </row>
        <row r="159">
          <cell r="C159" t="str">
            <v>IT25100115</v>
          </cell>
          <cell r="D159">
            <v>155</v>
          </cell>
          <cell r="E159" t="str">
            <v>Kanalex diâmetro de 75mm (3" ).</v>
          </cell>
          <cell r="F159" t="str">
            <v>m</v>
          </cell>
          <cell r="G159">
            <v>5.98</v>
          </cell>
          <cell r="H159">
            <v>1766</v>
          </cell>
        </row>
        <row r="160">
          <cell r="C160" t="str">
            <v>IT25100118</v>
          </cell>
          <cell r="D160">
            <v>156</v>
          </cell>
          <cell r="E160" t="str">
            <v>Kanalex diâmetro de 100mm (4" ).</v>
          </cell>
          <cell r="F160" t="str">
            <v>m</v>
          </cell>
          <cell r="G160">
            <v>7.02</v>
          </cell>
          <cell r="H160">
            <v>2554</v>
          </cell>
        </row>
        <row r="161">
          <cell r="C161" t="str">
            <v>IT25100159</v>
          </cell>
          <cell r="D161">
            <v>157</v>
          </cell>
          <cell r="E161" t="str">
            <v>Linha dupla de Kanalex diâmetro de 75mm (3" ).</v>
          </cell>
          <cell r="F161" t="str">
            <v>m</v>
          </cell>
          <cell r="G161">
            <v>10.52</v>
          </cell>
          <cell r="H161">
            <v>3705</v>
          </cell>
        </row>
        <row r="162">
          <cell r="C162" t="str">
            <v>IT25100162</v>
          </cell>
          <cell r="D162">
            <v>158</v>
          </cell>
          <cell r="E162" t="str">
            <v>Linha dupla de Kanalex diâmetro de 100mm (4" ).</v>
          </cell>
          <cell r="F162" t="str">
            <v>m</v>
          </cell>
          <cell r="G162">
            <v>21.87</v>
          </cell>
          <cell r="H162">
            <v>6000</v>
          </cell>
        </row>
        <row r="163">
          <cell r="C163" t="str">
            <v xml:space="preserve"> IT25100165</v>
          </cell>
          <cell r="D163">
            <v>159</v>
          </cell>
          <cell r="E163" t="str">
            <v>Linha dupla de Kanalex diâmetro de 125mm (5" ).</v>
          </cell>
          <cell r="F163" t="str">
            <v>m</v>
          </cell>
          <cell r="G163">
            <v>29.6</v>
          </cell>
          <cell r="H163">
            <v>4000</v>
          </cell>
        </row>
        <row r="164">
          <cell r="C164" t="str">
            <v xml:space="preserve"> IT25340321</v>
          </cell>
          <cell r="D164">
            <v>160</v>
          </cell>
          <cell r="E164" t="str">
            <v>Cabo de cobre rígido, seção de 35mm2 XLPE.</v>
          </cell>
          <cell r="F164" t="str">
            <v>m</v>
          </cell>
          <cell r="G164">
            <v>11.38</v>
          </cell>
          <cell r="H164">
            <v>2842</v>
          </cell>
        </row>
        <row r="165">
          <cell r="C165" t="str">
            <v>IT25700100</v>
          </cell>
          <cell r="D165">
            <v>161</v>
          </cell>
          <cell r="E165" t="str">
            <v>Haste para aterramento, de cobre, de 5/8", com 3m.</v>
          </cell>
          <cell r="F165" t="str">
            <v xml:space="preserve"> un</v>
          </cell>
          <cell r="G165">
            <v>60.94</v>
          </cell>
          <cell r="H165">
            <v>29</v>
          </cell>
        </row>
        <row r="166">
          <cell r="C166" t="str">
            <v>IT25990100</v>
          </cell>
          <cell r="D166">
            <v>162</v>
          </cell>
          <cell r="E166" t="str">
            <v>Base de ferro retangular, para caixa subterrânea.</v>
          </cell>
          <cell r="F166" t="str">
            <v xml:space="preserve"> un</v>
          </cell>
          <cell r="G166">
            <v>117.72</v>
          </cell>
          <cell r="H166">
            <v>55</v>
          </cell>
        </row>
        <row r="167">
          <cell r="C167" t="str">
            <v>IT25990103</v>
          </cell>
          <cell r="D167">
            <v>163</v>
          </cell>
          <cell r="E167" t="str">
            <v>Tampa de ferro retangular, medindo (1,07x0,52)m.</v>
          </cell>
          <cell r="F167" t="str">
            <v xml:space="preserve"> un</v>
          </cell>
          <cell r="G167">
            <v>231.13</v>
          </cell>
          <cell r="H167">
            <v>55</v>
          </cell>
        </row>
        <row r="168">
          <cell r="C168" t="str">
            <v>RV15200409</v>
          </cell>
          <cell r="D168">
            <v>164</v>
          </cell>
          <cell r="E168" t="str">
            <v>Revestimento com granito Cinza flameado.</v>
          </cell>
          <cell r="F168" t="str">
            <v>m2</v>
          </cell>
          <cell r="G168">
            <v>82.41</v>
          </cell>
          <cell r="H168">
            <v>152</v>
          </cell>
        </row>
        <row r="169">
          <cell r="C169" t="str">
            <v>RV15250103</v>
          </cell>
          <cell r="D169">
            <v>165</v>
          </cell>
          <cell r="E169" t="str">
            <v>Piso de concreto simples,8cm de espessura.</v>
          </cell>
          <cell r="F169" t="str">
            <v>m2</v>
          </cell>
          <cell r="G169">
            <v>24.65</v>
          </cell>
          <cell r="H169">
            <v>1095</v>
          </cell>
        </row>
        <row r="170">
          <cell r="C170" t="str">
            <v>CI05750050</v>
          </cell>
          <cell r="D170">
            <v>166</v>
          </cell>
          <cell r="E170" t="str">
            <v>Cabine para quiosque em Fiber-Glass.</v>
          </cell>
          <cell r="F170" t="str">
            <v xml:space="preserve"> un   </v>
          </cell>
          <cell r="G170">
            <v>12250.73</v>
          </cell>
          <cell r="H170">
            <v>6</v>
          </cell>
        </row>
        <row r="171">
          <cell r="C171" t="str">
            <v>PT05300250</v>
          </cell>
          <cell r="D171">
            <v>167</v>
          </cell>
          <cell r="E171" t="str">
            <v>Pintura sobre concreto com uma demão de Primer.</v>
          </cell>
          <cell r="F171" t="str">
            <v>m2</v>
          </cell>
          <cell r="G171">
            <v>9.09</v>
          </cell>
          <cell r="H171">
            <v>542</v>
          </cell>
        </row>
        <row r="172">
          <cell r="C172" t="str">
            <v>PT05400106</v>
          </cell>
          <cell r="D172">
            <v>168</v>
          </cell>
          <cell r="E172" t="str">
            <v>Pintura interna ou externa sobre ferro, com esmalte.</v>
          </cell>
          <cell r="F172" t="str">
            <v>m2</v>
          </cell>
          <cell r="G172">
            <v>7.86</v>
          </cell>
          <cell r="H172">
            <v>1262</v>
          </cell>
        </row>
        <row r="173">
          <cell r="C173" t="str">
            <v>DR05200050</v>
          </cell>
          <cell r="D173">
            <v>169</v>
          </cell>
          <cell r="E173" t="str">
            <v>Tubo de concreto armado com diametro de 0,40m.</v>
          </cell>
          <cell r="F173" t="str">
            <v>m</v>
          </cell>
          <cell r="G173">
            <v>43.02</v>
          </cell>
          <cell r="H173">
            <v>768</v>
          </cell>
        </row>
        <row r="174">
          <cell r="C174" t="str">
            <v>DR05200100</v>
          </cell>
          <cell r="D174">
            <v>170</v>
          </cell>
          <cell r="E174" t="str">
            <v>Tubo de concreto armado com diâmetro de 0,50m.</v>
          </cell>
          <cell r="F174" t="str">
            <v>m</v>
          </cell>
          <cell r="G174">
            <v>62.61</v>
          </cell>
          <cell r="H174">
            <v>290</v>
          </cell>
        </row>
        <row r="175">
          <cell r="C175" t="str">
            <v>DR05200150</v>
          </cell>
          <cell r="D175">
            <v>171</v>
          </cell>
          <cell r="E175" t="str">
            <v>Tubo de concreto armado com diâmetro de 0,60m.</v>
          </cell>
          <cell r="F175" t="str">
            <v>m</v>
          </cell>
          <cell r="G175">
            <v>71.53</v>
          </cell>
          <cell r="H175">
            <v>54</v>
          </cell>
        </row>
        <row r="176">
          <cell r="C176" t="str">
            <v>DR05200200</v>
          </cell>
          <cell r="D176">
            <v>172</v>
          </cell>
          <cell r="E176" t="str">
            <v>Tubo de concreto armado com diâmetro de 0,70m.</v>
          </cell>
          <cell r="F176" t="str">
            <v>m</v>
          </cell>
          <cell r="G176">
            <v>106.59</v>
          </cell>
          <cell r="H176">
            <v>264</v>
          </cell>
        </row>
        <row r="177">
          <cell r="C177" t="str">
            <v>DR05200250</v>
          </cell>
          <cell r="D177">
            <v>173</v>
          </cell>
          <cell r="E177" t="str">
            <v>Tubo de concreto armado com diâmetro de 0,80m.</v>
          </cell>
          <cell r="F177" t="str">
            <v>m</v>
          </cell>
          <cell r="G177">
            <v>113.63</v>
          </cell>
          <cell r="H177">
            <v>38</v>
          </cell>
        </row>
        <row r="178">
          <cell r="C178" t="str">
            <v>DR05200350</v>
          </cell>
          <cell r="D178">
            <v>174</v>
          </cell>
          <cell r="E178" t="str">
            <v>Tubo de concreto armado com diametro de 1m.</v>
          </cell>
          <cell r="F178" t="str">
            <v>m</v>
          </cell>
          <cell r="G178">
            <v>189.28</v>
          </cell>
          <cell r="H178">
            <v>320</v>
          </cell>
        </row>
        <row r="179">
          <cell r="C179" t="str">
            <v>DR05200500</v>
          </cell>
          <cell r="D179">
            <v>175</v>
          </cell>
          <cell r="E179" t="str">
            <v>Tubo de concreto armado com diâmetro de 1,50m.</v>
          </cell>
          <cell r="F179" t="str">
            <v>m</v>
          </cell>
          <cell r="G179">
            <v>400.58</v>
          </cell>
          <cell r="H179">
            <v>214</v>
          </cell>
        </row>
        <row r="180">
          <cell r="C180" t="str">
            <v>DR05400100</v>
          </cell>
          <cell r="D180">
            <v>176</v>
          </cell>
          <cell r="E180" t="str">
            <v>Tubo de PVC rígido Vinilfort, diâmetro de 150mm.</v>
          </cell>
          <cell r="F180" t="str">
            <v>m</v>
          </cell>
          <cell r="G180">
            <v>19.47</v>
          </cell>
          <cell r="H180">
            <v>1643</v>
          </cell>
        </row>
        <row r="181">
          <cell r="C181" t="str">
            <v>DR05400150</v>
          </cell>
          <cell r="D181">
            <v>177</v>
          </cell>
          <cell r="E181" t="str">
            <v>Tubo de PVC rígido Vinilfort, diâmetro de 200mm.</v>
          </cell>
          <cell r="F181" t="str">
            <v>m</v>
          </cell>
          <cell r="G181">
            <v>27.22</v>
          </cell>
          <cell r="H181">
            <v>263</v>
          </cell>
        </row>
        <row r="182">
          <cell r="C182" t="str">
            <v>DR10050065</v>
          </cell>
          <cell r="D182">
            <v>178</v>
          </cell>
          <cell r="E182" t="str">
            <v>Tubo de ferro fundido K-9, diâmetro de 300mm.</v>
          </cell>
          <cell r="F182" t="str">
            <v>m</v>
          </cell>
          <cell r="G182">
            <v>370.29</v>
          </cell>
          <cell r="H182">
            <v>200</v>
          </cell>
        </row>
        <row r="183">
          <cell r="C183" t="str">
            <v>DR20100050</v>
          </cell>
          <cell r="D183">
            <v>179</v>
          </cell>
          <cell r="E183" t="str">
            <v>Poço de visita de (1,20x1,20x1,40)m ø 0,40 a 0,70m.</v>
          </cell>
          <cell r="F183" t="str">
            <v xml:space="preserve"> un</v>
          </cell>
          <cell r="G183">
            <v>704.13</v>
          </cell>
          <cell r="H183">
            <v>22</v>
          </cell>
        </row>
        <row r="184">
          <cell r="C184" t="str">
            <v>DR20100053</v>
          </cell>
          <cell r="D184">
            <v>180</v>
          </cell>
          <cell r="E184" t="str">
            <v>Poço de visita de (1,30 x1,30 x1,40)m ø de 0,80 m.</v>
          </cell>
          <cell r="F184" t="str">
            <v xml:space="preserve"> un</v>
          </cell>
          <cell r="G184">
            <v>750.69</v>
          </cell>
          <cell r="H184">
            <v>2</v>
          </cell>
        </row>
        <row r="185">
          <cell r="C185" t="str">
            <v>DR20100059</v>
          </cell>
          <cell r="D185">
            <v>181</v>
          </cell>
          <cell r="E185" t="str">
            <v>Poço de visita de (1.50x1.50x1.60)m ø1,00 m.</v>
          </cell>
          <cell r="F185" t="str">
            <v xml:space="preserve"> un</v>
          </cell>
          <cell r="G185">
            <v>948.69</v>
          </cell>
          <cell r="H185">
            <v>11</v>
          </cell>
        </row>
        <row r="186">
          <cell r="C186" t="str">
            <v>DR20100068</v>
          </cell>
          <cell r="D186">
            <v>182</v>
          </cell>
          <cell r="E186" t="str">
            <v>Poço de vista de ( 2x 2x2,10)m ø1,50m.</v>
          </cell>
          <cell r="F186" t="str">
            <v xml:space="preserve"> un</v>
          </cell>
          <cell r="G186">
            <v>1525.88</v>
          </cell>
          <cell r="H186">
            <v>7</v>
          </cell>
        </row>
        <row r="187">
          <cell r="C187" t="str">
            <v>DR20150053</v>
          </cell>
          <cell r="D187">
            <v>183</v>
          </cell>
          <cell r="E187" t="str">
            <v>Poço de visita para esgoto sanitário de 1m .</v>
          </cell>
          <cell r="F187" t="str">
            <v xml:space="preserve"> un</v>
          </cell>
          <cell r="G187">
            <v>129.63</v>
          </cell>
          <cell r="H187">
            <v>2</v>
          </cell>
        </row>
        <row r="188">
          <cell r="C188" t="str">
            <v>DR20150056</v>
          </cell>
          <cell r="D188">
            <v>184</v>
          </cell>
          <cell r="E188" t="str">
            <v xml:space="preserve">Poço de visita para esgoto sanitário de 1,05m.                      </v>
          </cell>
          <cell r="F188" t="str">
            <v xml:space="preserve"> un</v>
          </cell>
          <cell r="G188">
            <v>303.89</v>
          </cell>
          <cell r="H188">
            <v>1</v>
          </cell>
        </row>
        <row r="189">
          <cell r="C189" t="str">
            <v>DR20150059</v>
          </cell>
          <cell r="D189">
            <v>185</v>
          </cell>
          <cell r="E189" t="str">
            <v xml:space="preserve">Poço de visita para esgoto sanitário de 1,20m.  </v>
          </cell>
          <cell r="F189" t="str">
            <v xml:space="preserve"> un</v>
          </cell>
          <cell r="G189">
            <v>337.88</v>
          </cell>
          <cell r="H189">
            <v>15</v>
          </cell>
        </row>
        <row r="190">
          <cell r="C190" t="str">
            <v>DR20150062</v>
          </cell>
          <cell r="D190">
            <v>186</v>
          </cell>
          <cell r="E190" t="str">
            <v xml:space="preserve">Poço de visita de esgoto sanitário de 1,40m.      </v>
          </cell>
          <cell r="F190" t="str">
            <v xml:space="preserve"> un</v>
          </cell>
          <cell r="G190">
            <v>387.67</v>
          </cell>
          <cell r="H190">
            <v>5</v>
          </cell>
        </row>
        <row r="191">
          <cell r="C191" t="str">
            <v>DR20150065</v>
          </cell>
          <cell r="D191">
            <v>187</v>
          </cell>
          <cell r="E191" t="str">
            <v xml:space="preserve">Poço de visita de esgoto sanitário de 1,50m.  </v>
          </cell>
          <cell r="F191" t="str">
            <v xml:space="preserve"> un</v>
          </cell>
          <cell r="G191">
            <v>412.76</v>
          </cell>
          <cell r="H191">
            <v>7</v>
          </cell>
        </row>
        <row r="192">
          <cell r="C192" t="str">
            <v>DR20150068</v>
          </cell>
          <cell r="D192">
            <v>188</v>
          </cell>
          <cell r="E192" t="str">
            <v xml:space="preserve">Poço de visita de esgoto sanitário de 1,60m.          </v>
          </cell>
          <cell r="F192" t="str">
            <v xml:space="preserve"> un</v>
          </cell>
          <cell r="G192">
            <v>416.03</v>
          </cell>
          <cell r="H192">
            <v>4</v>
          </cell>
        </row>
        <row r="193">
          <cell r="C193" t="str">
            <v>DR20150071</v>
          </cell>
          <cell r="D193">
            <v>189</v>
          </cell>
          <cell r="E193" t="str">
            <v xml:space="preserve">Poço de visita de esgoto sanitário de 1,70m.   </v>
          </cell>
          <cell r="F193" t="str">
            <v xml:space="preserve"> un</v>
          </cell>
          <cell r="G193">
            <v>450.56</v>
          </cell>
          <cell r="H193">
            <v>2</v>
          </cell>
        </row>
        <row r="194">
          <cell r="C194" t="str">
            <v>DR20150074</v>
          </cell>
          <cell r="D194">
            <v>190</v>
          </cell>
          <cell r="E194" t="str">
            <v xml:space="preserve">Poço de visita de esgoto sanitário de 2m.       </v>
          </cell>
          <cell r="F194" t="str">
            <v xml:space="preserve"> un</v>
          </cell>
          <cell r="G194">
            <v>479.14</v>
          </cell>
          <cell r="H194">
            <v>12</v>
          </cell>
        </row>
        <row r="195">
          <cell r="C195" t="str">
            <v>DR20150077</v>
          </cell>
          <cell r="D195">
            <v>191</v>
          </cell>
          <cell r="E195" t="str">
            <v xml:space="preserve">Poço de visita de esgoto sanitário de 2,30m.        </v>
          </cell>
          <cell r="F195" t="str">
            <v xml:space="preserve"> un</v>
          </cell>
          <cell r="G195">
            <v>518.35</v>
          </cell>
          <cell r="H195">
            <v>2</v>
          </cell>
        </row>
        <row r="196">
          <cell r="C196" t="str">
            <v>DR30150103</v>
          </cell>
          <cell r="D196">
            <v>192</v>
          </cell>
          <cell r="E196" t="str">
            <v>Caixa de ralo de blocos de concreto prensado.</v>
          </cell>
          <cell r="F196" t="str">
            <v xml:space="preserve"> un</v>
          </cell>
          <cell r="G196">
            <v>541.29999999999995</v>
          </cell>
          <cell r="H196">
            <v>135</v>
          </cell>
        </row>
        <row r="197">
          <cell r="C197" t="str">
            <v>DR05300100</v>
          </cell>
          <cell r="D197">
            <v>193</v>
          </cell>
          <cell r="E197" t="str">
            <v>Manilha cerâmica vidrada, com diâmetro 0,15m.</v>
          </cell>
          <cell r="F197" t="str">
            <v>m</v>
          </cell>
          <cell r="G197">
            <v>16.14</v>
          </cell>
          <cell r="H197">
            <v>1240</v>
          </cell>
        </row>
        <row r="198">
          <cell r="C198" t="str">
            <v>DR35050250</v>
          </cell>
          <cell r="D198">
            <v>194</v>
          </cell>
          <cell r="E198" t="str">
            <v>Tampão de ferro fundido completo pesado, de 0,60m.</v>
          </cell>
          <cell r="F198" t="str">
            <v xml:space="preserve"> un</v>
          </cell>
          <cell r="G198">
            <v>209.66</v>
          </cell>
          <cell r="H198">
            <v>140</v>
          </cell>
        </row>
        <row r="199">
          <cell r="C199" t="str">
            <v>DR35050300</v>
          </cell>
          <cell r="D199">
            <v>195</v>
          </cell>
          <cell r="E199" t="str">
            <v>Tampão de ferro fundido completo, de 3 seções.</v>
          </cell>
          <cell r="F199" t="str">
            <v xml:space="preserve"> un</v>
          </cell>
          <cell r="G199">
            <v>1659.65</v>
          </cell>
          <cell r="H199">
            <v>9</v>
          </cell>
        </row>
        <row r="200">
          <cell r="C200" t="str">
            <v>DR55050450</v>
          </cell>
          <cell r="D200">
            <v>196</v>
          </cell>
          <cell r="E200" t="str">
            <v>Embasamento de tubulação, feito com pó-de-pedra.</v>
          </cell>
          <cell r="F200" t="str">
            <v>m3</v>
          </cell>
          <cell r="G200">
            <v>47.35</v>
          </cell>
          <cell r="H200">
            <v>200</v>
          </cell>
        </row>
        <row r="201">
          <cell r="C201" t="str">
            <v>DR75050077</v>
          </cell>
          <cell r="D201">
            <v>197</v>
          </cell>
          <cell r="E201" t="str">
            <v>Levantamento limpeza reassentamento tubos ø1,50m.</v>
          </cell>
          <cell r="F201" t="str">
            <v>m</v>
          </cell>
          <cell r="G201">
            <v>137.80000000000001</v>
          </cell>
          <cell r="H201">
            <v>576</v>
          </cell>
        </row>
        <row r="202">
          <cell r="C202" t="str">
            <v>BP05050050</v>
          </cell>
          <cell r="D202">
            <v>198</v>
          </cell>
          <cell r="E202" t="str">
            <v>Base de brita corrida.</v>
          </cell>
          <cell r="F202" t="str">
            <v>m3</v>
          </cell>
          <cell r="G202">
            <v>35.47</v>
          </cell>
          <cell r="H202">
            <v>7200</v>
          </cell>
        </row>
        <row r="203">
          <cell r="C203" t="str">
            <v>BP05050400A</v>
          </cell>
          <cell r="D203">
            <v>199</v>
          </cell>
          <cell r="E203" t="str">
            <v>Imprimação de base de pavimentação.</v>
          </cell>
          <cell r="F203" t="str">
            <v>m2</v>
          </cell>
          <cell r="G203">
            <v>2.04</v>
          </cell>
          <cell r="H203">
            <v>23998</v>
          </cell>
        </row>
        <row r="204">
          <cell r="C204" t="str">
            <v>BP05050100</v>
          </cell>
          <cell r="D204">
            <v>200</v>
          </cell>
          <cell r="E204" t="str">
            <v>Camada de bloqueio (colchão) de areia.</v>
          </cell>
          <cell r="F204" t="str">
            <v>m3</v>
          </cell>
          <cell r="G204">
            <v>29.11</v>
          </cell>
          <cell r="H204">
            <v>7200</v>
          </cell>
        </row>
        <row r="205">
          <cell r="C205" t="str">
            <v>BP05050103</v>
          </cell>
          <cell r="D205">
            <v>201</v>
          </cell>
          <cell r="E205" t="str">
            <v>Camada de bloqueio (colchão) de pó-de-pedra.</v>
          </cell>
          <cell r="F205" t="str">
            <v>m3</v>
          </cell>
          <cell r="G205">
            <v>31.41</v>
          </cell>
          <cell r="H205">
            <v>6000</v>
          </cell>
        </row>
        <row r="206">
          <cell r="C206" t="str">
            <v>BP10050659</v>
          </cell>
          <cell r="D206">
            <v>202</v>
          </cell>
          <cell r="E206" t="str">
            <v>Revestimento de CBUQ, com  10cm de espessura.</v>
          </cell>
          <cell r="F206" t="str">
            <v>m2</v>
          </cell>
          <cell r="G206">
            <v>24.98</v>
          </cell>
          <cell r="H206">
            <v>23998</v>
          </cell>
        </row>
        <row r="207">
          <cell r="C207" t="str">
            <v>BP10200368</v>
          </cell>
          <cell r="D207">
            <v>203</v>
          </cell>
          <cell r="E207" t="str">
            <v>Revestimento intertravado com peças de concreto.</v>
          </cell>
          <cell r="F207" t="str">
            <v>m2</v>
          </cell>
          <cell r="G207">
            <v>54.88</v>
          </cell>
          <cell r="H207">
            <v>18820</v>
          </cell>
        </row>
        <row r="208">
          <cell r="C208" t="str">
            <v>BP10250050</v>
          </cell>
          <cell r="D208">
            <v>204</v>
          </cell>
          <cell r="E208" t="str">
            <v>Paralelepípedos.Fornecimento.</v>
          </cell>
          <cell r="F208" t="str">
            <v xml:space="preserve"> un</v>
          </cell>
          <cell r="G208">
            <v>0.45</v>
          </cell>
          <cell r="H208">
            <v>2877</v>
          </cell>
        </row>
        <row r="209">
          <cell r="C209" t="str">
            <v>BP05050450</v>
          </cell>
          <cell r="D209">
            <v>205</v>
          </cell>
          <cell r="E209" t="str">
            <v>Regularização de subleito.</v>
          </cell>
          <cell r="F209" t="str">
            <v>m2</v>
          </cell>
          <cell r="G209">
            <v>0.41</v>
          </cell>
          <cell r="H209">
            <v>23998</v>
          </cell>
        </row>
        <row r="210">
          <cell r="C210" t="str">
            <v>BP20100053</v>
          </cell>
          <cell r="D210">
            <v>206</v>
          </cell>
          <cell r="E210" t="str">
            <v>Cordões de concreto simples, secção de (10x25)cm.</v>
          </cell>
          <cell r="F210" t="str">
            <v>m</v>
          </cell>
          <cell r="G210">
            <v>15.98</v>
          </cell>
          <cell r="H210">
            <v>864</v>
          </cell>
        </row>
        <row r="211">
          <cell r="C211" t="str">
            <v>BP05050250</v>
          </cell>
          <cell r="D211">
            <v>207</v>
          </cell>
          <cell r="E211" t="str">
            <v>Construção de aterro.</v>
          </cell>
          <cell r="F211" t="str">
            <v>m3</v>
          </cell>
          <cell r="G211">
            <v>1.1299999999999999</v>
          </cell>
          <cell r="H211">
            <v>5000</v>
          </cell>
        </row>
        <row r="212">
          <cell r="C212" t="str">
            <v>BP10050400A</v>
          </cell>
          <cell r="D212">
            <v>208</v>
          </cell>
          <cell r="E212" t="str">
            <v>Pintura de ligação.</v>
          </cell>
          <cell r="F212" t="str">
            <v>m2</v>
          </cell>
          <cell r="G212">
            <v>1.23</v>
          </cell>
          <cell r="H212">
            <v>23998</v>
          </cell>
        </row>
        <row r="213">
          <cell r="C213" t="str">
            <v>BP10050500</v>
          </cell>
          <cell r="D213">
            <v>209</v>
          </cell>
          <cell r="E213" t="str">
            <v>Recomposição de revestimento em concreto asfáltico.</v>
          </cell>
          <cell r="F213" t="str">
            <v>m2</v>
          </cell>
          <cell r="G213">
            <v>2.13</v>
          </cell>
          <cell r="H213">
            <v>2000</v>
          </cell>
        </row>
        <row r="214">
          <cell r="C214" t="str">
            <v>BP10150050</v>
          </cell>
          <cell r="D214">
            <v>210</v>
          </cell>
          <cell r="E214" t="str">
            <v>Junta de retração, serrada com disco de diamantes.</v>
          </cell>
          <cell r="F214" t="str">
            <v>m</v>
          </cell>
          <cell r="G214">
            <v>7.5</v>
          </cell>
          <cell r="H214">
            <v>415</v>
          </cell>
        </row>
        <row r="215">
          <cell r="C215" t="str">
            <v>BP10250050</v>
          </cell>
          <cell r="D215">
            <v>211</v>
          </cell>
          <cell r="E215" t="str">
            <v xml:space="preserve">Paralelepípedos.Fornecimento. </v>
          </cell>
          <cell r="F215" t="str">
            <v xml:space="preserve"> un</v>
          </cell>
          <cell r="G215">
            <v>0.45</v>
          </cell>
          <cell r="H215">
            <v>2877</v>
          </cell>
        </row>
        <row r="216">
          <cell r="C216" t="str">
            <v>BP15050050</v>
          </cell>
          <cell r="D216">
            <v>212</v>
          </cell>
          <cell r="E216" t="str">
            <v>Fresagem espessura de até 5cm.</v>
          </cell>
          <cell r="F216" t="str">
            <v>m2</v>
          </cell>
          <cell r="G216">
            <v>1.34</v>
          </cell>
          <cell r="H216">
            <v>16799</v>
          </cell>
        </row>
        <row r="217">
          <cell r="C217" t="str">
            <v>BP20150056</v>
          </cell>
          <cell r="D217">
            <v>213</v>
          </cell>
          <cell r="E217" t="str">
            <v>Sarjeta e meio-fio conjugados, de concreto simples.</v>
          </cell>
          <cell r="F217" t="str">
            <v>m</v>
          </cell>
          <cell r="G217">
            <v>44.43</v>
          </cell>
          <cell r="H217">
            <v>4315</v>
          </cell>
        </row>
        <row r="218">
          <cell r="C218" t="str">
            <v>PJ05100150</v>
          </cell>
          <cell r="D218">
            <v>214</v>
          </cell>
          <cell r="E218" t="str">
            <v>Plantio de grama em placas.</v>
          </cell>
          <cell r="F218" t="str">
            <v>m2</v>
          </cell>
          <cell r="G218">
            <v>6.48</v>
          </cell>
          <cell r="H218">
            <v>2213</v>
          </cell>
        </row>
        <row r="219">
          <cell r="C219" t="str">
            <v>PJ10050200</v>
          </cell>
          <cell r="D219">
            <v>215</v>
          </cell>
          <cell r="E219" t="str">
            <v>Plantio de árvore de 2m de altura.</v>
          </cell>
          <cell r="F219" t="str">
            <v xml:space="preserve"> un</v>
          </cell>
          <cell r="G219">
            <v>14.95</v>
          </cell>
          <cell r="H219">
            <v>283</v>
          </cell>
        </row>
        <row r="220">
          <cell r="C220" t="str">
            <v>PJ10150050</v>
          </cell>
          <cell r="D220">
            <v>216</v>
          </cell>
          <cell r="E220" t="str">
            <v>Árvores tipo 1 - Pseudobombax Ellipticum.</v>
          </cell>
          <cell r="F220" t="str">
            <v xml:space="preserve"> un</v>
          </cell>
          <cell r="G220">
            <v>12.9</v>
          </cell>
          <cell r="H220">
            <v>283</v>
          </cell>
        </row>
        <row r="221">
          <cell r="C221" t="str">
            <v>PJ10250056</v>
          </cell>
          <cell r="D221">
            <v>217</v>
          </cell>
          <cell r="E221" t="str">
            <v>Palmeira tipo 3 - Roystonea Oleracea.</v>
          </cell>
          <cell r="F221" t="str">
            <v xml:space="preserve"> un</v>
          </cell>
          <cell r="G221">
            <v>250</v>
          </cell>
          <cell r="H221">
            <v>20</v>
          </cell>
        </row>
        <row r="222">
          <cell r="C222" t="str">
            <v>PJ20100050</v>
          </cell>
          <cell r="D222">
            <v>218</v>
          </cell>
          <cell r="E222" t="str">
            <v>Arrancamento e replantio de árvore adulta.</v>
          </cell>
          <cell r="F222" t="str">
            <v xml:space="preserve"> un</v>
          </cell>
          <cell r="G222">
            <v>46.5</v>
          </cell>
          <cell r="H222">
            <v>32</v>
          </cell>
        </row>
        <row r="223">
          <cell r="C223" t="str">
            <v>PJ20100306</v>
          </cell>
          <cell r="D223">
            <v>219</v>
          </cell>
          <cell r="E223" t="str">
            <v>Remoção de árvore de grande porte.</v>
          </cell>
          <cell r="F223" t="str">
            <v xml:space="preserve"> un</v>
          </cell>
          <cell r="G223">
            <v>886.31</v>
          </cell>
          <cell r="H223">
            <v>10</v>
          </cell>
        </row>
        <row r="224">
          <cell r="C224" t="str">
            <v>PJ40100356</v>
          </cell>
          <cell r="D224">
            <v>220</v>
          </cell>
          <cell r="E224" t="str">
            <v>Tratamento fitossanitário em árvores.</v>
          </cell>
          <cell r="F224" t="str">
            <v xml:space="preserve"> un</v>
          </cell>
          <cell r="G224">
            <v>663.93</v>
          </cell>
          <cell r="H224">
            <v>100</v>
          </cell>
        </row>
        <row r="225">
          <cell r="C225" t="str">
            <v>PJ15050053</v>
          </cell>
          <cell r="D225">
            <v>221</v>
          </cell>
          <cell r="E225" t="str">
            <v>Cerca protetora para jardim.</v>
          </cell>
          <cell r="F225" t="str">
            <v>m2</v>
          </cell>
          <cell r="G225">
            <v>57.16</v>
          </cell>
          <cell r="H225">
            <v>200</v>
          </cell>
        </row>
        <row r="226">
          <cell r="C226" t="str">
            <v>PJ25050100</v>
          </cell>
          <cell r="D226">
            <v>222</v>
          </cell>
          <cell r="E226" t="str">
            <v>Banco para jardim, duplo, pés em ferro fundido.</v>
          </cell>
          <cell r="F226" t="str">
            <v xml:space="preserve"> un</v>
          </cell>
          <cell r="G226">
            <v>904.96</v>
          </cell>
          <cell r="H226">
            <v>36</v>
          </cell>
        </row>
        <row r="227">
          <cell r="C227" t="str">
            <v>PJ25050153</v>
          </cell>
          <cell r="D227">
            <v>223</v>
          </cell>
          <cell r="E227" t="str">
            <v>Mesa de jogos com 4 bancos.</v>
          </cell>
          <cell r="F227" t="str">
            <v xml:space="preserve"> un</v>
          </cell>
          <cell r="G227">
            <v>547.5</v>
          </cell>
          <cell r="H227">
            <v>14</v>
          </cell>
        </row>
        <row r="228">
          <cell r="C228" t="str">
            <v>PJ25100253</v>
          </cell>
          <cell r="D228">
            <v>224</v>
          </cell>
          <cell r="E228" t="str">
            <v>Brinquedo modelo A-08 Dupla Escalada.</v>
          </cell>
          <cell r="F228" t="str">
            <v xml:space="preserve"> un</v>
          </cell>
          <cell r="G228">
            <v>1730.38</v>
          </cell>
          <cell r="H228">
            <v>5</v>
          </cell>
        </row>
        <row r="229">
          <cell r="C229" t="str">
            <v>PJ25100350</v>
          </cell>
          <cell r="D229">
            <v>225</v>
          </cell>
          <cell r="E229" t="str">
            <v>Casa do Tarzan, referência M-45, conforme o modelo.</v>
          </cell>
          <cell r="F229" t="str">
            <v xml:space="preserve"> un</v>
          </cell>
          <cell r="G229">
            <v>2911.25</v>
          </cell>
          <cell r="H229">
            <v>1</v>
          </cell>
        </row>
        <row r="230">
          <cell r="C230" t="str">
            <v>PJ25100600</v>
          </cell>
          <cell r="D230">
            <v>226</v>
          </cell>
          <cell r="E230" t="str">
            <v>Etapa 8, conforme o modelo Pactaplayground.</v>
          </cell>
          <cell r="F230" t="str">
            <v xml:space="preserve"> un</v>
          </cell>
          <cell r="G230">
            <v>263.37</v>
          </cell>
          <cell r="H230">
            <v>1</v>
          </cell>
        </row>
        <row r="231">
          <cell r="C231" t="str">
            <v>PJ25101000</v>
          </cell>
          <cell r="D231">
            <v>227</v>
          </cell>
          <cell r="E231" t="str">
            <v>Prancha para abdominal, em madeira de Lei.</v>
          </cell>
          <cell r="F231" t="str">
            <v xml:space="preserve"> un</v>
          </cell>
          <cell r="G231">
            <v>288.86</v>
          </cell>
          <cell r="H231">
            <v>2</v>
          </cell>
        </row>
        <row r="232">
          <cell r="C232" t="str">
            <v>PJ15050153</v>
          </cell>
          <cell r="D232">
            <v>228</v>
          </cell>
          <cell r="E232" t="str">
            <v>Protetor de árvore em ferro de 3/8".</v>
          </cell>
          <cell r="F232" t="str">
            <v xml:space="preserve"> un</v>
          </cell>
          <cell r="G232">
            <v>40.17</v>
          </cell>
          <cell r="H232">
            <v>283</v>
          </cell>
        </row>
        <row r="233">
          <cell r="C233" t="str">
            <v>PJ20050200</v>
          </cell>
          <cell r="D233">
            <v>229</v>
          </cell>
          <cell r="E233" t="str">
            <v>Aterro com terra preta simples, para gramados.</v>
          </cell>
          <cell r="F233" t="str">
            <v>m3</v>
          </cell>
          <cell r="G233">
            <v>57.72</v>
          </cell>
          <cell r="H233">
            <v>303</v>
          </cell>
        </row>
        <row r="234">
          <cell r="C234" t="str">
            <v>PJ20050453</v>
          </cell>
          <cell r="D234">
            <v>230</v>
          </cell>
          <cell r="E234" t="str">
            <v>Irrigação de árvore e/ou palmeira com Caminhão Pipa.</v>
          </cell>
          <cell r="F234" t="str">
            <v xml:space="preserve"> un</v>
          </cell>
          <cell r="G234">
            <v>0.25</v>
          </cell>
          <cell r="H234">
            <v>303</v>
          </cell>
        </row>
        <row r="235">
          <cell r="C235" t="str">
            <v>PJ20050870</v>
          </cell>
          <cell r="D235">
            <v>231</v>
          </cell>
          <cell r="E235" t="str">
            <v xml:space="preserve">Revolvimento de solo até 20cm de profundidade.   </v>
          </cell>
          <cell r="F235" t="str">
            <v>m2</v>
          </cell>
          <cell r="G235">
            <v>0.67</v>
          </cell>
          <cell r="H235">
            <v>1000</v>
          </cell>
        </row>
        <row r="236">
          <cell r="C236" t="str">
            <v>PJ25250106</v>
          </cell>
          <cell r="D236">
            <v>232</v>
          </cell>
          <cell r="E236" t="str">
            <v>Frade metálico, em ferro fundido, modelo ciclovia.</v>
          </cell>
          <cell r="F236" t="str">
            <v xml:space="preserve"> un</v>
          </cell>
          <cell r="G236">
            <v>94.45</v>
          </cell>
          <cell r="H236">
            <v>505</v>
          </cell>
        </row>
        <row r="237">
          <cell r="C237" t="str">
            <v>PJ40050159</v>
          </cell>
          <cell r="D237">
            <v>233</v>
          </cell>
          <cell r="E237" t="str">
            <v>Remoção de espécies vegetais.</v>
          </cell>
          <cell r="F237" t="str">
            <v xml:space="preserve"> un</v>
          </cell>
          <cell r="G237">
            <v>207.92</v>
          </cell>
          <cell r="H237">
            <v>35</v>
          </cell>
        </row>
        <row r="238">
          <cell r="C238" t="str">
            <v>IP05100300</v>
          </cell>
          <cell r="D238">
            <v>234</v>
          </cell>
          <cell r="E238" t="str">
            <v>Poste de aço, reto, cônico contínuo de 4,5m.</v>
          </cell>
          <cell r="F238" t="str">
            <v xml:space="preserve"> un</v>
          </cell>
          <cell r="G238">
            <v>199.5</v>
          </cell>
          <cell r="H238">
            <v>70</v>
          </cell>
        </row>
        <row r="239">
          <cell r="C239" t="str">
            <v>IP05100553</v>
          </cell>
          <cell r="D239">
            <v>235</v>
          </cell>
          <cell r="E239" t="str">
            <v>Poste de aço, reto, de 7m.</v>
          </cell>
          <cell r="F239" t="str">
            <v xml:space="preserve"> un</v>
          </cell>
          <cell r="G239">
            <v>4336.38</v>
          </cell>
          <cell r="H239">
            <v>10</v>
          </cell>
        </row>
        <row r="240">
          <cell r="C240" t="str">
            <v>IP05100556</v>
          </cell>
          <cell r="D240">
            <v>236</v>
          </cell>
          <cell r="E240" t="str">
            <v>Poste de aço, reto, de 7m.</v>
          </cell>
          <cell r="F240" t="str">
            <v xml:space="preserve"> un</v>
          </cell>
          <cell r="G240">
            <v>4127</v>
          </cell>
          <cell r="H240">
            <v>20</v>
          </cell>
        </row>
        <row r="241">
          <cell r="C241" t="str">
            <v>IP05100562</v>
          </cell>
          <cell r="D241">
            <v>237</v>
          </cell>
          <cell r="E241" t="str">
            <v>Poste de aço, reto, de 7m.</v>
          </cell>
          <cell r="F241" t="str">
            <v xml:space="preserve"> un</v>
          </cell>
          <cell r="G241">
            <v>3360</v>
          </cell>
          <cell r="H241">
            <v>40</v>
          </cell>
        </row>
        <row r="242">
          <cell r="C242" t="str">
            <v>IP10300506</v>
          </cell>
          <cell r="D242">
            <v>238</v>
          </cell>
          <cell r="E242" t="str">
            <v>Conector tipo cunha, em liga de cobre estanhado.</v>
          </cell>
          <cell r="F242" t="str">
            <v xml:space="preserve"> un</v>
          </cell>
          <cell r="G242">
            <v>6.55</v>
          </cell>
          <cell r="H242">
            <v>32</v>
          </cell>
        </row>
        <row r="243">
          <cell r="C243" t="str">
            <v>IP15250100</v>
          </cell>
          <cell r="D243">
            <v>239</v>
          </cell>
          <cell r="E243" t="str">
            <v xml:space="preserve">Cabo de cobre nu, seção de 16mm2.  Fornecimento.  </v>
          </cell>
          <cell r="F243" t="str">
            <v>kg</v>
          </cell>
          <cell r="G243">
            <v>11.42</v>
          </cell>
          <cell r="H243">
            <v>140</v>
          </cell>
        </row>
        <row r="244">
          <cell r="C244" t="str">
            <v>IP15250109</v>
          </cell>
          <cell r="D244">
            <v>240</v>
          </cell>
          <cell r="E244" t="str">
            <v xml:space="preserve">Cabo de cobre nu, seção de 25mm2.  Fornecimento. </v>
          </cell>
          <cell r="F244" t="str">
            <v>kg</v>
          </cell>
          <cell r="G244">
            <v>11.42</v>
          </cell>
          <cell r="H244">
            <v>141.69999999999999</v>
          </cell>
        </row>
        <row r="245">
          <cell r="C245" t="str">
            <v>IP15300053</v>
          </cell>
          <cell r="D245">
            <v>241</v>
          </cell>
          <cell r="E245" t="str">
            <v>Cabo de cobre flexível, 750V, seção de 2x1,5mm2.</v>
          </cell>
          <cell r="F245" t="str">
            <v>m</v>
          </cell>
          <cell r="G245">
            <v>0.88</v>
          </cell>
          <cell r="H245">
            <v>2158</v>
          </cell>
        </row>
        <row r="246">
          <cell r="C246" t="str">
            <v>IP15300062</v>
          </cell>
          <cell r="D246">
            <v>242</v>
          </cell>
          <cell r="E246" t="str">
            <v>Cabo de cobre flexível, 750V, seção de 3x1,5mm2.</v>
          </cell>
          <cell r="F246" t="str">
            <v xml:space="preserve"> un</v>
          </cell>
          <cell r="G246">
            <v>4.62</v>
          </cell>
          <cell r="H246">
            <v>2158</v>
          </cell>
        </row>
        <row r="247">
          <cell r="C247" t="str">
            <v>IP15350350</v>
          </cell>
          <cell r="D247">
            <v>243</v>
          </cell>
          <cell r="E247" t="str">
            <v>Cabo de cobre rígido, seção de 10mm2, 1Kv,  XLPE.</v>
          </cell>
          <cell r="F247" t="str">
            <v>m</v>
          </cell>
          <cell r="G247">
            <v>2.2599999999999998</v>
          </cell>
          <cell r="H247">
            <v>5100</v>
          </cell>
        </row>
        <row r="248">
          <cell r="C248" t="str">
            <v>IP15350456</v>
          </cell>
          <cell r="D248">
            <v>244</v>
          </cell>
          <cell r="E248" t="str">
            <v>Cabo de cobre rígido, seção de 25mm2, 1Kv, XLPE.</v>
          </cell>
          <cell r="F248" t="str">
            <v>m</v>
          </cell>
          <cell r="G248">
            <v>4.4400000000000004</v>
          </cell>
          <cell r="H248">
            <v>144</v>
          </cell>
        </row>
        <row r="249">
          <cell r="C249" t="str">
            <v>IP15350556</v>
          </cell>
          <cell r="D249">
            <v>245</v>
          </cell>
          <cell r="E249" t="str">
            <v>Cabo de cobre rígido, seção de 50mm2, 1Kv, XLPE.</v>
          </cell>
          <cell r="F249" t="str">
            <v>m</v>
          </cell>
          <cell r="G249">
            <v>23.38</v>
          </cell>
          <cell r="H249">
            <v>1870</v>
          </cell>
        </row>
        <row r="250">
          <cell r="C250" t="str">
            <v>IP15450106</v>
          </cell>
          <cell r="D250">
            <v>246</v>
          </cell>
          <cell r="E250" t="str">
            <v>Colocação de 3 condutores singelos em linha de dutos.</v>
          </cell>
          <cell r="F250" t="str">
            <v>m</v>
          </cell>
          <cell r="G250">
            <v>1.42</v>
          </cell>
          <cell r="H250">
            <v>940</v>
          </cell>
        </row>
        <row r="251">
          <cell r="C251" t="str">
            <v>IP15450109</v>
          </cell>
          <cell r="D251">
            <v>247</v>
          </cell>
          <cell r="E251" t="str">
            <v>Colocação de 4 condutores singelos em linha de dutos.</v>
          </cell>
          <cell r="F251" t="str">
            <v>m</v>
          </cell>
          <cell r="G251">
            <v>1.96</v>
          </cell>
          <cell r="H251">
            <v>6180</v>
          </cell>
        </row>
        <row r="252">
          <cell r="C252" t="str">
            <v>IP35150050</v>
          </cell>
          <cell r="D252">
            <v>248</v>
          </cell>
          <cell r="E252" t="str">
            <v>Comando em grupo CRJ-04 ou similar, 85A.</v>
          </cell>
          <cell r="F252" t="str">
            <v xml:space="preserve"> un</v>
          </cell>
          <cell r="G252">
            <v>1984.4</v>
          </cell>
          <cell r="H252">
            <v>2</v>
          </cell>
        </row>
        <row r="253">
          <cell r="C253" t="str">
            <v>IP35150400</v>
          </cell>
          <cell r="D253">
            <v>249</v>
          </cell>
          <cell r="E253" t="str">
            <v>Comando para IP, caixa trifásico, capacidade de 45A.</v>
          </cell>
          <cell r="F253" t="str">
            <v xml:space="preserve"> un</v>
          </cell>
          <cell r="G253">
            <v>1238</v>
          </cell>
          <cell r="H253">
            <v>6</v>
          </cell>
        </row>
        <row r="254">
          <cell r="C254" t="str">
            <v>IP40050100</v>
          </cell>
          <cell r="D254">
            <v>250</v>
          </cell>
          <cell r="E254" t="str">
            <v>Chave blindada, bipolar, 60A. Fornecimento.</v>
          </cell>
          <cell r="F254" t="str">
            <v xml:space="preserve"> un</v>
          </cell>
          <cell r="G254">
            <v>127</v>
          </cell>
          <cell r="H254">
            <v>10</v>
          </cell>
        </row>
        <row r="255">
          <cell r="C255" t="str">
            <v>IP50300850</v>
          </cell>
          <cell r="D255">
            <v>251</v>
          </cell>
          <cell r="E255" t="str">
            <v>Reator subterrâneo para lâmpada de VS de 400W.</v>
          </cell>
          <cell r="F255" t="str">
            <v xml:space="preserve"> un</v>
          </cell>
          <cell r="G255">
            <v>79.099999999999994</v>
          </cell>
          <cell r="H255">
            <v>198</v>
          </cell>
        </row>
        <row r="256">
          <cell r="C256" t="str">
            <v>IP10350400</v>
          </cell>
          <cell r="D256">
            <v>252</v>
          </cell>
          <cell r="E256" t="str">
            <v>Caixa de ligação tipo Condulets R-15/LB-22.</v>
          </cell>
          <cell r="F256" t="str">
            <v xml:space="preserve"> un</v>
          </cell>
          <cell r="G256">
            <v>7.62</v>
          </cell>
          <cell r="H256">
            <v>40</v>
          </cell>
        </row>
        <row r="257">
          <cell r="C257" t="str">
            <v>IP20050050</v>
          </cell>
          <cell r="D257">
            <v>253</v>
          </cell>
          <cell r="E257" t="str">
            <v xml:space="preserve">Aterramento de caixa Hand-Hole. </v>
          </cell>
          <cell r="F257" t="str">
            <v xml:space="preserve"> un</v>
          </cell>
          <cell r="G257">
            <v>10.34</v>
          </cell>
          <cell r="H257">
            <v>140</v>
          </cell>
        </row>
        <row r="258">
          <cell r="C258" t="str">
            <v>IP25100153</v>
          </cell>
          <cell r="D258">
            <v>254</v>
          </cell>
          <cell r="E258" t="str">
            <v>Caixa Hand-Hole, (0,60x0,60)m.</v>
          </cell>
          <cell r="F258" t="str">
            <v xml:space="preserve"> un</v>
          </cell>
          <cell r="G258">
            <v>80.78</v>
          </cell>
          <cell r="H258">
            <v>140</v>
          </cell>
        </row>
        <row r="259">
          <cell r="C259" t="str">
            <v>IP25100165</v>
          </cell>
          <cell r="D259">
            <v>255</v>
          </cell>
          <cell r="E259" t="str">
            <v>Caixa Hand-Hole, (0,60x0,90)m.</v>
          </cell>
          <cell r="F259" t="str">
            <v xml:space="preserve"> un</v>
          </cell>
          <cell r="G259">
            <v>111.4</v>
          </cell>
          <cell r="H259">
            <v>20</v>
          </cell>
        </row>
        <row r="260">
          <cell r="C260" t="str">
            <v>IP50100200</v>
          </cell>
          <cell r="D260">
            <v>256</v>
          </cell>
          <cell r="E260" t="str">
            <v>Luminária decorativa LDRJ-06 para lâmpada VS.</v>
          </cell>
          <cell r="F260" t="str">
            <v xml:space="preserve"> un</v>
          </cell>
          <cell r="G260">
            <v>362.07</v>
          </cell>
          <cell r="H260">
            <v>360</v>
          </cell>
        </row>
        <row r="261">
          <cell r="C261" t="str">
            <v>IP50100250</v>
          </cell>
          <cell r="D261">
            <v>257</v>
          </cell>
          <cell r="E261" t="str">
            <v>Luminária decorativa tipo LDRJ-16/2.</v>
          </cell>
          <cell r="F261" t="str">
            <v xml:space="preserve"> un</v>
          </cell>
          <cell r="G261">
            <v>249.69</v>
          </cell>
          <cell r="H261">
            <v>280</v>
          </cell>
        </row>
        <row r="262">
          <cell r="C262" t="str">
            <v>IP50200050</v>
          </cell>
          <cell r="D262">
            <v>258</v>
          </cell>
          <cell r="E262" t="str">
            <v>Base simples para luminária LDRJ-06.</v>
          </cell>
          <cell r="F262" t="str">
            <v xml:space="preserve"> un</v>
          </cell>
          <cell r="G262">
            <v>40</v>
          </cell>
          <cell r="H262">
            <v>280</v>
          </cell>
        </row>
        <row r="263">
          <cell r="C263" t="str">
            <v>IP50250406</v>
          </cell>
          <cell r="D263">
            <v>259</v>
          </cell>
          <cell r="E263" t="str">
            <v>Lâmpada de multivapor metálico (MVM) 70W/220V.</v>
          </cell>
          <cell r="F263" t="str">
            <v xml:space="preserve"> un</v>
          </cell>
          <cell r="G263">
            <v>73.77</v>
          </cell>
          <cell r="H263">
            <v>80</v>
          </cell>
        </row>
        <row r="264">
          <cell r="C264" t="str">
            <v>IP50250412</v>
          </cell>
          <cell r="D264">
            <v>260</v>
          </cell>
          <cell r="E264" t="str">
            <v>Lâmpada de multivapor metálico (MVM) 150W/220V.</v>
          </cell>
          <cell r="F264" t="str">
            <v xml:space="preserve"> un</v>
          </cell>
          <cell r="G264">
            <v>163.22999999999999</v>
          </cell>
          <cell r="H264">
            <v>20</v>
          </cell>
        </row>
        <row r="265">
          <cell r="C265" t="str">
            <v>IP05350100</v>
          </cell>
          <cell r="D265">
            <v>261</v>
          </cell>
          <cell r="E265" t="str">
            <v>Fundação simples de concreto pré-moldado,RIOLUZ.</v>
          </cell>
          <cell r="F265" t="str">
            <v xml:space="preserve"> un</v>
          </cell>
          <cell r="G265">
            <v>55.26</v>
          </cell>
          <cell r="H265">
            <v>70</v>
          </cell>
        </row>
        <row r="266">
          <cell r="C266" t="str">
            <v>IP05350150</v>
          </cell>
          <cell r="D266">
            <v>262</v>
          </cell>
          <cell r="E266" t="str">
            <v>Fundação simples de concreto pré-moldado,RIOLUZ.</v>
          </cell>
          <cell r="F266" t="str">
            <v xml:space="preserve"> un</v>
          </cell>
          <cell r="G266">
            <v>61.7</v>
          </cell>
          <cell r="H266">
            <v>70</v>
          </cell>
        </row>
        <row r="267">
          <cell r="C267" t="str">
            <v>IP05550150</v>
          </cell>
          <cell r="D267">
            <v>263</v>
          </cell>
          <cell r="E267" t="str">
            <v>Braço, padrão RIOLUZ, de 1,5m até 2,50m.</v>
          </cell>
          <cell r="F267" t="str">
            <v xml:space="preserve"> un</v>
          </cell>
          <cell r="G267">
            <v>47.7</v>
          </cell>
          <cell r="H267">
            <v>280</v>
          </cell>
        </row>
        <row r="268">
          <cell r="C268" t="str">
            <v>IP15200050</v>
          </cell>
          <cell r="D268">
            <v>264</v>
          </cell>
          <cell r="E268" t="str">
            <v>Mufla, 12/20Kv, referência terminal modular TM.</v>
          </cell>
          <cell r="F268" t="str">
            <v xml:space="preserve"> un</v>
          </cell>
          <cell r="G268">
            <v>173.71</v>
          </cell>
          <cell r="H268">
            <v>40</v>
          </cell>
        </row>
        <row r="269">
          <cell r="C269" t="str">
            <v>IP15500100</v>
          </cell>
          <cell r="D269">
            <v>265</v>
          </cell>
          <cell r="E269" t="str">
            <v>Anilha de nylon para identificação de condutor XLPE.</v>
          </cell>
          <cell r="F269" t="str">
            <v xml:space="preserve"> un</v>
          </cell>
          <cell r="G269">
            <v>0.02</v>
          </cell>
          <cell r="H269">
            <v>324</v>
          </cell>
        </row>
        <row r="270">
          <cell r="C270" t="str">
            <v>IP15500150</v>
          </cell>
          <cell r="D270">
            <v>266</v>
          </cell>
          <cell r="E270" t="str">
            <v>Anilha de nylon para identificação de condutor XLPE.</v>
          </cell>
          <cell r="F270" t="str">
            <v xml:space="preserve"> un</v>
          </cell>
          <cell r="G270">
            <v>0.03</v>
          </cell>
          <cell r="H270">
            <v>324</v>
          </cell>
        </row>
        <row r="271">
          <cell r="C271" t="str">
            <v>IP20050053</v>
          </cell>
          <cell r="D271">
            <v>267</v>
          </cell>
          <cell r="E271" t="str">
            <v>Aterramento de poste de aço.</v>
          </cell>
          <cell r="F271" t="str">
            <v xml:space="preserve"> un</v>
          </cell>
          <cell r="G271">
            <v>18.57</v>
          </cell>
          <cell r="H271">
            <v>140</v>
          </cell>
        </row>
        <row r="272">
          <cell r="C272" t="str">
            <v>IP20050056</v>
          </cell>
          <cell r="D272">
            <v>268</v>
          </cell>
          <cell r="E272" t="str">
            <v>Aterramento de tampão.</v>
          </cell>
          <cell r="F272" t="str">
            <v xml:space="preserve"> un</v>
          </cell>
          <cell r="G272">
            <v>28.47</v>
          </cell>
          <cell r="H272">
            <v>140</v>
          </cell>
        </row>
        <row r="273">
          <cell r="C273" t="str">
            <v>IP20050153</v>
          </cell>
          <cell r="D273">
            <v>269</v>
          </cell>
          <cell r="E273" t="str">
            <v>Conjunto de aterramento de transformador.</v>
          </cell>
          <cell r="F273" t="str">
            <v xml:space="preserve"> un</v>
          </cell>
          <cell r="G273">
            <v>176.69</v>
          </cell>
          <cell r="H273">
            <v>53</v>
          </cell>
        </row>
        <row r="274">
          <cell r="C274" t="str">
            <v>IP30200509</v>
          </cell>
          <cell r="D274">
            <v>270</v>
          </cell>
          <cell r="E274" t="str">
            <v>Luva para eletroduto de PVC rígido de 50mm.</v>
          </cell>
          <cell r="F274" t="str">
            <v xml:space="preserve"> un</v>
          </cell>
          <cell r="G274">
            <v>3.43</v>
          </cell>
          <cell r="H274">
            <v>40</v>
          </cell>
        </row>
        <row r="275">
          <cell r="C275" t="str">
            <v>IP50300700</v>
          </cell>
          <cell r="D275">
            <v>271</v>
          </cell>
          <cell r="E275" t="str">
            <v>Reator subterrâneo lâmpada vapor de sódio de 70W.</v>
          </cell>
          <cell r="F275" t="str">
            <v xml:space="preserve"> un</v>
          </cell>
          <cell r="G275">
            <v>40.54</v>
          </cell>
          <cell r="H275">
            <v>200</v>
          </cell>
        </row>
        <row r="276">
          <cell r="C276" t="str">
            <v>IP50300750</v>
          </cell>
          <cell r="D276">
            <v>272</v>
          </cell>
          <cell r="E276" t="str">
            <v>Reator subterrâneo lâmpada vapor de sódio de 150W.</v>
          </cell>
          <cell r="F276" t="str">
            <v xml:space="preserve"> un</v>
          </cell>
          <cell r="G276">
            <v>74.319999999999993</v>
          </cell>
          <cell r="H276">
            <v>26</v>
          </cell>
        </row>
        <row r="277">
          <cell r="C277" t="str">
            <v>IP60200200</v>
          </cell>
          <cell r="D277">
            <v>273</v>
          </cell>
          <cell r="E277" t="str">
            <v xml:space="preserve">Retirada de chaves fusíveis e ferragens, linha 13,2Kv.   </v>
          </cell>
          <cell r="F277" t="str">
            <v xml:space="preserve"> un</v>
          </cell>
          <cell r="G277">
            <v>9.76</v>
          </cell>
          <cell r="H277">
            <v>100</v>
          </cell>
        </row>
        <row r="278">
          <cell r="C278" t="str">
            <v>IP60200362</v>
          </cell>
          <cell r="D278">
            <v>274</v>
          </cell>
          <cell r="E278" t="str">
            <v>Retirada de luminária em poste com 13m a 15m.</v>
          </cell>
          <cell r="F278" t="str">
            <v xml:space="preserve"> un</v>
          </cell>
          <cell r="G278">
            <v>9.76</v>
          </cell>
          <cell r="H278">
            <v>118</v>
          </cell>
        </row>
        <row r="279">
          <cell r="C279" t="str">
            <v>IP60200512</v>
          </cell>
          <cell r="D279">
            <v>275</v>
          </cell>
          <cell r="E279" t="str">
            <v xml:space="preserve">Retirada de poste de concreto ou aço de 13m a 15m.   </v>
          </cell>
          <cell r="F279" t="str">
            <v xml:space="preserve"> un</v>
          </cell>
          <cell r="G279">
            <v>97.64</v>
          </cell>
          <cell r="H279">
            <v>108</v>
          </cell>
        </row>
        <row r="280">
          <cell r="C280" t="str">
            <v>IP60200650</v>
          </cell>
          <cell r="D280">
            <v>276</v>
          </cell>
          <cell r="E280" t="str">
            <v xml:space="preserve">Retirada de rede aérea de 13,2Kv (lance).   </v>
          </cell>
          <cell r="F280" t="str">
            <v xml:space="preserve"> un</v>
          </cell>
          <cell r="G280">
            <v>19.53</v>
          </cell>
          <cell r="H280">
            <v>94</v>
          </cell>
        </row>
        <row r="281">
          <cell r="C281" t="str">
            <v>IP60200800</v>
          </cell>
          <cell r="D281">
            <v>277</v>
          </cell>
          <cell r="E281" t="str">
            <v xml:space="preserve">Retirada de transformadores de 5Kva até 112,5Kva.   </v>
          </cell>
          <cell r="F281" t="str">
            <v xml:space="preserve"> un</v>
          </cell>
          <cell r="G281">
            <v>39.06</v>
          </cell>
          <cell r="H281">
            <v>2</v>
          </cell>
        </row>
        <row r="282">
          <cell r="C282" t="str">
            <v>IP99990150</v>
          </cell>
          <cell r="D282">
            <v>278</v>
          </cell>
          <cell r="E282" t="str">
            <v>Capa isolante de silicone para conector tipo cunha.</v>
          </cell>
          <cell r="F282" t="str">
            <v xml:space="preserve"> un</v>
          </cell>
          <cell r="G282">
            <v>3.68</v>
          </cell>
          <cell r="H282">
            <v>1475</v>
          </cell>
        </row>
        <row r="283">
          <cell r="C283" t="str">
            <v>ST05051200</v>
          </cell>
          <cell r="D283">
            <v>279</v>
          </cell>
          <cell r="E283" t="str">
            <v>Sinalização horizontal, aplicada por extursão.</v>
          </cell>
          <cell r="F283" t="str">
            <v>m2</v>
          </cell>
          <cell r="G283">
            <v>37.81</v>
          </cell>
          <cell r="H283">
            <v>1000</v>
          </cell>
        </row>
        <row r="284">
          <cell r="C284" t="str">
            <v>ST10150050</v>
          </cell>
          <cell r="D284">
            <v>280</v>
          </cell>
          <cell r="E284" t="str">
            <v>Bloco semafórico para pedestre.</v>
          </cell>
          <cell r="F284" t="str">
            <v xml:space="preserve"> un</v>
          </cell>
          <cell r="G284">
            <v>224.25</v>
          </cell>
          <cell r="H284">
            <v>60</v>
          </cell>
        </row>
        <row r="285">
          <cell r="C285" t="str">
            <v>ST10150150</v>
          </cell>
          <cell r="D285">
            <v>281</v>
          </cell>
          <cell r="E285" t="str">
            <v>Bloco semafórico principal.</v>
          </cell>
          <cell r="F285" t="str">
            <v xml:space="preserve"> un</v>
          </cell>
          <cell r="G285">
            <v>691.39</v>
          </cell>
          <cell r="H285">
            <v>48</v>
          </cell>
        </row>
        <row r="286">
          <cell r="C286" t="str">
            <v>ST10150200</v>
          </cell>
          <cell r="D286">
            <v>282</v>
          </cell>
          <cell r="E286" t="str">
            <v>Bloco semafórico repetidor.</v>
          </cell>
          <cell r="F286" t="str">
            <v xml:space="preserve"> un</v>
          </cell>
          <cell r="G286">
            <v>423</v>
          </cell>
          <cell r="H286">
            <v>65</v>
          </cell>
        </row>
        <row r="287">
          <cell r="C287" t="str">
            <v>ST10150300</v>
          </cell>
          <cell r="D287">
            <v>283</v>
          </cell>
          <cell r="E287" t="str">
            <v>Conjunto semafórico para pedestre.</v>
          </cell>
          <cell r="F287" t="str">
            <v xml:space="preserve"> un</v>
          </cell>
          <cell r="G287">
            <v>1779.7</v>
          </cell>
          <cell r="H287">
            <v>20</v>
          </cell>
        </row>
        <row r="288">
          <cell r="C288" t="str">
            <v>ST15250100</v>
          </cell>
          <cell r="D288">
            <v>284</v>
          </cell>
          <cell r="E288" t="str">
            <v>Placa de sinalização de alumínio com fundo pintado.</v>
          </cell>
          <cell r="F288" t="str">
            <v>m2</v>
          </cell>
          <cell r="G288">
            <v>239</v>
          </cell>
          <cell r="H288">
            <v>30</v>
          </cell>
        </row>
        <row r="289">
          <cell r="C289" t="str">
            <v>ST15250150</v>
          </cell>
          <cell r="D289">
            <v>285</v>
          </cell>
          <cell r="E289" t="str">
            <v>Placa de sinalização de alumínio em película refletiva.</v>
          </cell>
          <cell r="F289" t="str">
            <v>m2</v>
          </cell>
          <cell r="G289">
            <v>1013.69</v>
          </cell>
          <cell r="H289">
            <v>60</v>
          </cell>
        </row>
        <row r="290">
          <cell r="C290" t="str">
            <v>ST15250200</v>
          </cell>
          <cell r="D290">
            <v>286</v>
          </cell>
          <cell r="E290" t="str">
            <v>Placa de sinalização de alumínio em película refletiva.</v>
          </cell>
          <cell r="F290" t="str">
            <v>m2</v>
          </cell>
          <cell r="G290">
            <v>564.05999999999995</v>
          </cell>
          <cell r="H290">
            <v>400</v>
          </cell>
        </row>
        <row r="291">
          <cell r="C291" t="str">
            <v>ST10100050</v>
          </cell>
          <cell r="D291">
            <v>287</v>
          </cell>
          <cell r="E291" t="str">
            <v>Controlador de área, compatível com CET-RIO/CTA.</v>
          </cell>
          <cell r="F291" t="str">
            <v xml:space="preserve"> un</v>
          </cell>
          <cell r="G291">
            <v>53682.42</v>
          </cell>
          <cell r="H291">
            <v>1</v>
          </cell>
        </row>
        <row r="292">
          <cell r="C292" t="str">
            <v>ST10100450</v>
          </cell>
          <cell r="D292">
            <v>288</v>
          </cell>
          <cell r="E292" t="str">
            <v>Controlador eletrônico de tráfego local, 4 fases.</v>
          </cell>
          <cell r="F292" t="str">
            <v xml:space="preserve"> un</v>
          </cell>
          <cell r="G292">
            <v>8268.98</v>
          </cell>
          <cell r="H292">
            <v>2</v>
          </cell>
        </row>
        <row r="293">
          <cell r="C293" t="str">
            <v>ST10100500</v>
          </cell>
          <cell r="D293">
            <v>289</v>
          </cell>
          <cell r="E293" t="str">
            <v>Controlador eletrônico de tráfego local, 6 fases.</v>
          </cell>
          <cell r="F293" t="str">
            <v xml:space="preserve"> un</v>
          </cell>
          <cell r="G293">
            <v>9048.98</v>
          </cell>
          <cell r="H293">
            <v>1</v>
          </cell>
        </row>
        <row r="294">
          <cell r="C294" t="str">
            <v>ST10100550</v>
          </cell>
          <cell r="D294">
            <v>290</v>
          </cell>
          <cell r="E294" t="str">
            <v>Controlador eletrônico de tráfego local, 8 fases.</v>
          </cell>
          <cell r="F294" t="str">
            <v xml:space="preserve"> un</v>
          </cell>
          <cell r="G294">
            <v>9828.98</v>
          </cell>
          <cell r="H294">
            <v>1</v>
          </cell>
        </row>
        <row r="295">
          <cell r="C295" t="str">
            <v>ST10100600</v>
          </cell>
          <cell r="D295">
            <v>291</v>
          </cell>
          <cell r="E295" t="str">
            <v>Controlador eletrônico de tráfego local, 10 fases.</v>
          </cell>
          <cell r="F295" t="str">
            <v xml:space="preserve"> un</v>
          </cell>
          <cell r="G295">
            <v>15372.94</v>
          </cell>
          <cell r="H295">
            <v>1</v>
          </cell>
        </row>
        <row r="296">
          <cell r="C296" t="str">
            <v>ST10100650</v>
          </cell>
          <cell r="D296">
            <v>292</v>
          </cell>
          <cell r="E296" t="str">
            <v>Controlador eletrônico de tráfego local, 12 fases.</v>
          </cell>
          <cell r="F296" t="str">
            <v xml:space="preserve"> un</v>
          </cell>
          <cell r="G296">
            <v>16152.94</v>
          </cell>
          <cell r="H296">
            <v>2</v>
          </cell>
        </row>
        <row r="297">
          <cell r="C297" t="str">
            <v>ST10150300</v>
          </cell>
          <cell r="D297">
            <v>293</v>
          </cell>
          <cell r="E297" t="str">
            <v>Conjunto semafórico para pedestre.</v>
          </cell>
          <cell r="F297" t="str">
            <v xml:space="preserve"> un</v>
          </cell>
          <cell r="G297">
            <v>1779.7</v>
          </cell>
          <cell r="H297">
            <v>20</v>
          </cell>
        </row>
        <row r="298">
          <cell r="C298" t="str">
            <v>ST25100150</v>
          </cell>
          <cell r="D298">
            <v>294</v>
          </cell>
          <cell r="E298" t="str">
            <v>Fornecimento de cabo comunicação de CTP-APL-50.</v>
          </cell>
          <cell r="F298" t="str">
            <v>m</v>
          </cell>
          <cell r="G298">
            <v>2.64</v>
          </cell>
          <cell r="H298">
            <v>220</v>
          </cell>
        </row>
        <row r="299">
          <cell r="C299" t="str">
            <v>ST25100300</v>
          </cell>
          <cell r="D299">
            <v>295</v>
          </cell>
          <cell r="E299" t="str">
            <v>Fornecimento de cabo comunicação de cobre, 0,65mm2.</v>
          </cell>
          <cell r="F299" t="str">
            <v>m</v>
          </cell>
          <cell r="G299">
            <v>0.97</v>
          </cell>
          <cell r="H299">
            <v>1215</v>
          </cell>
        </row>
        <row r="300">
          <cell r="C300" t="str">
            <v>ST25100400</v>
          </cell>
          <cell r="D300">
            <v>296</v>
          </cell>
          <cell r="E300" t="str">
            <v xml:space="preserve">Fornecimento de fio telefônico FE-100, ø de 1mm2.      </v>
          </cell>
          <cell r="F300" t="str">
            <v>m</v>
          </cell>
          <cell r="G300">
            <v>0.57999999999999996</v>
          </cell>
          <cell r="H300">
            <v>4618</v>
          </cell>
        </row>
        <row r="301">
          <cell r="C301" t="str">
            <v>ST25150050</v>
          </cell>
          <cell r="D301">
            <v>297</v>
          </cell>
          <cell r="E301" t="str">
            <v>Cabo de fibra ótico, monomodo, geleado.</v>
          </cell>
          <cell r="F301" t="str">
            <v>m</v>
          </cell>
          <cell r="G301">
            <v>3.99</v>
          </cell>
          <cell r="H301">
            <v>972</v>
          </cell>
        </row>
        <row r="302">
          <cell r="C302" t="str">
            <v>ST05050150</v>
          </cell>
          <cell r="D302">
            <v>298</v>
          </cell>
          <cell r="E302" t="str">
            <v>Laminado elastoplástico em faixas, colorido.</v>
          </cell>
          <cell r="F302" t="str">
            <v>m2</v>
          </cell>
          <cell r="G302">
            <v>67.95</v>
          </cell>
          <cell r="H302">
            <v>254</v>
          </cell>
        </row>
        <row r="303">
          <cell r="C303" t="str">
            <v>ST05050250</v>
          </cell>
          <cell r="D303">
            <v>299</v>
          </cell>
          <cell r="E303" t="str">
            <v>Laminado elastoplástico em faixas, cor branca.</v>
          </cell>
          <cell r="F303" t="str">
            <v>m2</v>
          </cell>
          <cell r="G303">
            <v>60.65</v>
          </cell>
          <cell r="H303">
            <v>254</v>
          </cell>
        </row>
        <row r="304">
          <cell r="C304" t="str">
            <v>ST10050050A</v>
          </cell>
          <cell r="D304">
            <v>300</v>
          </cell>
          <cell r="E304" t="str">
            <v>Cabo de cobre estanhado, seção de 7x2,5mm2.</v>
          </cell>
          <cell r="F304" t="str">
            <v>m</v>
          </cell>
          <cell r="G304">
            <v>4.8499999999999996</v>
          </cell>
          <cell r="H304">
            <v>1000</v>
          </cell>
        </row>
        <row r="305">
          <cell r="C305" t="str">
            <v>ST10050100A</v>
          </cell>
          <cell r="D305">
            <v>301</v>
          </cell>
          <cell r="E305" t="str">
            <v>Cabo de cobre estanhado, seção de 4x6mm2.</v>
          </cell>
          <cell r="F305" t="str">
            <v>m</v>
          </cell>
          <cell r="G305">
            <v>5.64</v>
          </cell>
          <cell r="H305">
            <v>400</v>
          </cell>
        </row>
        <row r="306">
          <cell r="C306" t="str">
            <v>ST10050150A</v>
          </cell>
          <cell r="D306">
            <v>302</v>
          </cell>
          <cell r="E306" t="str">
            <v>Cabo de cobre estanhado, seção de 4x10mm2.</v>
          </cell>
          <cell r="F306" t="str">
            <v>m</v>
          </cell>
          <cell r="G306">
            <v>8.77</v>
          </cell>
          <cell r="H306">
            <v>240</v>
          </cell>
        </row>
        <row r="307">
          <cell r="C307" t="str">
            <v>ST10050250A</v>
          </cell>
          <cell r="D307">
            <v>303</v>
          </cell>
          <cell r="E307" t="str">
            <v>Caixa com tampa de ferro leve 300L-400mm,CET-RIO.</v>
          </cell>
          <cell r="F307" t="str">
            <v>un</v>
          </cell>
          <cell r="G307">
            <v>72.06</v>
          </cell>
          <cell r="H307">
            <v>48</v>
          </cell>
        </row>
        <row r="308">
          <cell r="C308" t="str">
            <v>ST10200150A</v>
          </cell>
          <cell r="D308">
            <v>304</v>
          </cell>
          <cell r="E308" t="str">
            <v xml:space="preserve">Base de concreto armado para controlador de tráfego.  </v>
          </cell>
          <cell r="F308" t="str">
            <v>un</v>
          </cell>
          <cell r="G308">
            <v>49.39</v>
          </cell>
          <cell r="H308">
            <v>4</v>
          </cell>
        </row>
        <row r="309">
          <cell r="C309" t="str">
            <v>ST10200250A</v>
          </cell>
          <cell r="D309">
            <v>305</v>
          </cell>
          <cell r="E309" t="str">
            <v xml:space="preserve">Instalação, programação de controlador de tráfego.    </v>
          </cell>
          <cell r="F309" t="str">
            <v>un</v>
          </cell>
          <cell r="G309">
            <v>159.88</v>
          </cell>
          <cell r="H309">
            <v>4</v>
          </cell>
        </row>
        <row r="310">
          <cell r="C310" t="str">
            <v>ST10200300</v>
          </cell>
          <cell r="D310">
            <v>306</v>
          </cell>
          <cell r="E310" t="str">
            <v>Serviços de instalação de laços indutivos.</v>
          </cell>
          <cell r="F310" t="str">
            <v>un</v>
          </cell>
          <cell r="G310">
            <v>680</v>
          </cell>
          <cell r="H310">
            <v>7</v>
          </cell>
        </row>
        <row r="311">
          <cell r="C311" t="str">
            <v>ST15100200</v>
          </cell>
          <cell r="D311">
            <v>307</v>
          </cell>
          <cell r="E311" t="str">
            <v>Poste tipo G9, simples, de 2" de diâmetro.</v>
          </cell>
          <cell r="F311" t="str">
            <v>un</v>
          </cell>
          <cell r="G311">
            <v>163.80000000000001</v>
          </cell>
          <cell r="H311">
            <v>70</v>
          </cell>
        </row>
        <row r="312">
          <cell r="C312" t="str">
            <v>ST15100250</v>
          </cell>
          <cell r="D312">
            <v>308</v>
          </cell>
          <cell r="E312" t="str">
            <v>Poste tipo S5, simples, de 4" de diâmetro.</v>
          </cell>
          <cell r="F312" t="str">
            <v>un</v>
          </cell>
          <cell r="G312">
            <v>496.65</v>
          </cell>
          <cell r="H312">
            <v>19</v>
          </cell>
        </row>
        <row r="313">
          <cell r="C313" t="str">
            <v>ST15100350</v>
          </cell>
          <cell r="D313">
            <v>309</v>
          </cell>
          <cell r="E313" t="str">
            <v>Poste tipo G2 ou S2, coluna de 4 1/2" de diâmetro.</v>
          </cell>
          <cell r="F313" t="str">
            <v>un</v>
          </cell>
          <cell r="G313">
            <v>1234.8</v>
          </cell>
          <cell r="H313">
            <v>14</v>
          </cell>
        </row>
        <row r="314">
          <cell r="C314" t="str">
            <v>ST15100400</v>
          </cell>
          <cell r="D314">
            <v>310</v>
          </cell>
          <cell r="E314" t="str">
            <v>Poste tipo G1 ou S1, coluna de 4 1/2" de diâmetro.</v>
          </cell>
          <cell r="F314" t="str">
            <v>un</v>
          </cell>
          <cell r="G314">
            <v>1342.95</v>
          </cell>
          <cell r="H314">
            <v>15</v>
          </cell>
        </row>
        <row r="315">
          <cell r="C315" t="str">
            <v>ST25050300A</v>
          </cell>
          <cell r="D315">
            <v>311</v>
          </cell>
          <cell r="E315" t="str">
            <v>Instalação subterrânea de cabos de comunicação.</v>
          </cell>
          <cell r="F315" t="str">
            <v>m</v>
          </cell>
          <cell r="G315">
            <v>2.12</v>
          </cell>
          <cell r="H315">
            <v>5700</v>
          </cell>
        </row>
        <row r="316">
          <cell r="C316" t="str">
            <v>ST45150050</v>
          </cell>
          <cell r="D316">
            <v>312</v>
          </cell>
          <cell r="E316" t="str">
            <v>Caixa com tampa de ferro,leve 600L-600mmCET-RIO.</v>
          </cell>
          <cell r="F316" t="str">
            <v>un</v>
          </cell>
          <cell r="G316">
            <v>265.45</v>
          </cell>
          <cell r="H316">
            <v>55</v>
          </cell>
        </row>
        <row r="317">
          <cell r="C317" t="str">
            <v>ST45200050</v>
          </cell>
          <cell r="D317">
            <v>313</v>
          </cell>
          <cell r="E317" t="str">
            <v>Cabo de cobre estanhado, comando,XLPE 9x1,5mm2.</v>
          </cell>
          <cell r="F317" t="str">
            <v>m</v>
          </cell>
          <cell r="G317">
            <v>4.34</v>
          </cell>
          <cell r="H317">
            <v>1800</v>
          </cell>
        </row>
        <row r="318">
          <cell r="C318" t="str">
            <v>ST45200200</v>
          </cell>
          <cell r="D318">
            <v>314</v>
          </cell>
          <cell r="E318" t="str">
            <v xml:space="preserve">Instalação e teste de blocos semafóricos.  </v>
          </cell>
          <cell r="F318" t="str">
            <v>un</v>
          </cell>
          <cell r="G318">
            <v>54.85</v>
          </cell>
          <cell r="H318">
            <v>58</v>
          </cell>
        </row>
        <row r="320">
          <cell r="C320" t="str">
            <v>NOVOS</v>
          </cell>
        </row>
        <row r="321">
          <cell r="C321" t="str">
            <v>AD20150050/</v>
          </cell>
          <cell r="D321" t="str">
            <v>FGV</v>
          </cell>
          <cell r="E321" t="str">
            <v>Container para escritorio.</v>
          </cell>
          <cell r="F321" t="str">
            <v>un.mes</v>
          </cell>
          <cell r="G321">
            <v>494.18</v>
          </cell>
        </row>
        <row r="322">
          <cell r="C322" t="str">
            <v>AD20150150/</v>
          </cell>
          <cell r="D322" t="str">
            <v>FGV</v>
          </cell>
          <cell r="E322" t="str">
            <v>Container para WC.</v>
          </cell>
          <cell r="F322" t="str">
            <v>un.mes</v>
          </cell>
          <cell r="G322">
            <v>511.48</v>
          </cell>
        </row>
        <row r="323">
          <cell r="C323" t="str">
            <v>AD25050450/</v>
          </cell>
          <cell r="D323" t="str">
            <v>FGV</v>
          </cell>
          <cell r="E323" t="str">
            <v>Aluguel de rolo de tela plastica na cor laranja.</v>
          </cell>
          <cell r="F323" t="str">
            <v>m.mes</v>
          </cell>
          <cell r="G323">
            <v>1.79</v>
          </cell>
        </row>
        <row r="324">
          <cell r="C324" t="str">
            <v>AD40050050/</v>
          </cell>
          <cell r="D324" t="str">
            <v>FGV</v>
          </cell>
          <cell r="E324" t="str">
            <v>Ajudante (inclusive encargos sociais).</v>
          </cell>
          <cell r="F324" t="str">
            <v>h</v>
          </cell>
          <cell r="G324">
            <v>4.5599999999999996</v>
          </cell>
        </row>
        <row r="325">
          <cell r="C325" t="str">
            <v>AD40050128/</v>
          </cell>
          <cell r="D325" t="str">
            <v>FGV</v>
          </cell>
          <cell r="E325" t="str">
            <v>Engenheiro coordenador geral de projetos.</v>
          </cell>
          <cell r="F325" t="str">
            <v>h</v>
          </cell>
          <cell r="G325">
            <v>43.69</v>
          </cell>
        </row>
        <row r="326">
          <cell r="C326" t="str">
            <v>AD40050152/</v>
          </cell>
          <cell r="D326" t="str">
            <v>FGV</v>
          </cell>
          <cell r="E326" t="str">
            <v>Mestre de obra A (inclusive encargos sociais).</v>
          </cell>
          <cell r="F326" t="str">
            <v>h</v>
          </cell>
          <cell r="G326">
            <v>15.91</v>
          </cell>
        </row>
        <row r="327">
          <cell r="C327" t="str">
            <v>AD40050170/</v>
          </cell>
          <cell r="D327" t="str">
            <v>FGV</v>
          </cell>
          <cell r="E327" t="str">
            <v>Motorista de veiculo leve(inclusive encargos sociais).</v>
          </cell>
          <cell r="F327" t="str">
            <v>h</v>
          </cell>
          <cell r="G327">
            <v>4.99</v>
          </cell>
        </row>
        <row r="328">
          <cell r="C328" t="str">
            <v>AL05250450/</v>
          </cell>
          <cell r="D328" t="str">
            <v>FGV</v>
          </cell>
          <cell r="E328" t="str">
            <v>Alvenaria de blocos de concreto (20x20x40)cm.</v>
          </cell>
          <cell r="F328" t="str">
            <v>m2</v>
          </cell>
          <cell r="G328">
            <v>32.409999999999997</v>
          </cell>
        </row>
        <row r="329">
          <cell r="C329" t="str">
            <v>BP05050350</v>
          </cell>
          <cell r="D329" t="str">
            <v>FGV</v>
          </cell>
          <cell r="E329" t="str">
            <v>Execucao de pavimentacao de saibro arenoso.</v>
          </cell>
          <cell r="F329" t="str">
            <v>m2</v>
          </cell>
          <cell r="G329">
            <v>4.3499999999999996</v>
          </cell>
        </row>
        <row r="330">
          <cell r="C330" t="str">
            <v>BP10050653A</v>
          </cell>
          <cell r="D330" t="str">
            <v>FGV</v>
          </cell>
          <cell r="E330" t="str">
            <v>Revestimento de CBUQ, com 5cm de espessura.</v>
          </cell>
          <cell r="F330" t="str">
            <v>m2</v>
          </cell>
          <cell r="G330">
            <v>12.77</v>
          </cell>
        </row>
        <row r="331">
          <cell r="C331" t="str">
            <v>BP10250303/</v>
          </cell>
          <cell r="D331" t="str">
            <v>FGV</v>
          </cell>
          <cell r="E331" t="str">
            <v>Pavimentacao com paralelepipedos, colchao de pó.</v>
          </cell>
          <cell r="F331" t="str">
            <v>m2</v>
          </cell>
          <cell r="G331">
            <v>34.6</v>
          </cell>
        </row>
        <row r="332">
          <cell r="C332" t="str">
            <v>BP20200053/</v>
          </cell>
          <cell r="D332" t="str">
            <v>FGV</v>
          </cell>
          <cell r="E332" t="str">
            <v>Meio-fio de concreto pre-moldado altura de 0,45m.</v>
          </cell>
          <cell r="F332" t="str">
            <v>m</v>
          </cell>
          <cell r="G332">
            <v>21.71</v>
          </cell>
        </row>
        <row r="333">
          <cell r="C333" t="str">
            <v>CE05050050/</v>
          </cell>
          <cell r="D333" t="str">
            <v>FGV</v>
          </cell>
          <cell r="E333" t="str">
            <v>Prestacao de servicos de engenharia.</v>
          </cell>
          <cell r="F333" t="str">
            <v>hh</v>
          </cell>
          <cell r="G333">
            <v>39.4</v>
          </cell>
        </row>
        <row r="334">
          <cell r="C334" t="str">
            <v>DR30200050/</v>
          </cell>
          <cell r="D334" t="str">
            <v>FGV</v>
          </cell>
          <cell r="E334" t="str">
            <v>Caixa de inspecao de esgoto, 0,70m de profundidade.</v>
          </cell>
          <cell r="F334" t="str">
            <v>un</v>
          </cell>
          <cell r="G334">
            <v>245.86</v>
          </cell>
        </row>
        <row r="335">
          <cell r="C335" t="str">
            <v>DR35050053/</v>
          </cell>
          <cell r="D335" t="str">
            <v>FGV</v>
          </cell>
          <cell r="E335" t="str">
            <v>Tampao de ferro fundido leve ø0,60m padrao RIOLUZ.</v>
          </cell>
          <cell r="F335" t="str">
            <v xml:space="preserve">un  </v>
          </cell>
          <cell r="G335">
            <v>206.59</v>
          </cell>
        </row>
        <row r="336">
          <cell r="C336" t="str">
            <v>DR55050050/</v>
          </cell>
          <cell r="D336" t="str">
            <v>FGV</v>
          </cell>
          <cell r="E336" t="str">
            <v>Camada horizontal de brita.</v>
          </cell>
          <cell r="F336" t="str">
            <v>m3</v>
          </cell>
          <cell r="G336">
            <v>41.32</v>
          </cell>
        </row>
        <row r="337">
          <cell r="C337" t="str">
            <v>EQ45050150/</v>
          </cell>
          <cell r="D337" t="str">
            <v>FGV</v>
          </cell>
          <cell r="E337" t="str">
            <v>Compressor de ar. Aluguel produtivo.</v>
          </cell>
          <cell r="F337" t="str">
            <v>h</v>
          </cell>
          <cell r="G337">
            <v>26.28</v>
          </cell>
        </row>
        <row r="338">
          <cell r="C338" t="str">
            <v>ET05600050/</v>
          </cell>
          <cell r="D338" t="str">
            <v>FGV</v>
          </cell>
          <cell r="E338" t="str">
            <v>Concreto armado de 15MPa.</v>
          </cell>
          <cell r="F338" t="str">
            <v>m3</v>
          </cell>
          <cell r="G338">
            <v>700.29</v>
          </cell>
        </row>
        <row r="339">
          <cell r="C339" t="str">
            <v>ET40050121/</v>
          </cell>
          <cell r="D339" t="str">
            <v>FGV</v>
          </cell>
          <cell r="E339" t="str">
            <v>Tela de aco Telcon com malha de (10x10)cm.</v>
          </cell>
          <cell r="F339" t="str">
            <v>m2</v>
          </cell>
          <cell r="G339">
            <v>24.52</v>
          </cell>
        </row>
        <row r="340">
          <cell r="C340" t="str">
            <v>ET60050053/</v>
          </cell>
          <cell r="D340" t="str">
            <v>FGV</v>
          </cell>
          <cell r="E340" t="str">
            <v>Concreto usinado 11MPa.</v>
          </cell>
          <cell r="F340" t="str">
            <v>m3</v>
          </cell>
          <cell r="G340">
            <v>166.68</v>
          </cell>
        </row>
        <row r="341">
          <cell r="C341" t="str">
            <v>ET60050068/</v>
          </cell>
          <cell r="D341" t="str">
            <v>FGV</v>
          </cell>
          <cell r="E341" t="str">
            <v>Concreto usinado 22,5MPa.</v>
          </cell>
          <cell r="F341" t="str">
            <v>m3</v>
          </cell>
          <cell r="G341">
            <v>209.87</v>
          </cell>
        </row>
        <row r="342">
          <cell r="C342" t="str">
            <v>ET60050100/</v>
          </cell>
          <cell r="D342" t="str">
            <v>FGV</v>
          </cell>
          <cell r="E342" t="str">
            <v>Concreto usinado 40Mpa.</v>
          </cell>
          <cell r="F342" t="str">
            <v>m3</v>
          </cell>
          <cell r="G342">
            <v>274.33999999999997</v>
          </cell>
        </row>
        <row r="343">
          <cell r="C343" t="str">
            <v>IP05100400/</v>
          </cell>
          <cell r="D343" t="str">
            <v>FGV</v>
          </cell>
          <cell r="E343" t="str">
            <v>Poste Multi-Uso de aco, reto, cilindrico de 5,60m.</v>
          </cell>
          <cell r="F343" t="str">
            <v>par</v>
          </cell>
          <cell r="G343">
            <v>1366</v>
          </cell>
        </row>
        <row r="344">
          <cell r="C344" t="str">
            <v>IP05100850/</v>
          </cell>
          <cell r="D344" t="str">
            <v>FGV</v>
          </cell>
          <cell r="E344" t="str">
            <v>Poste Multi-Uso de aco, reto, cilindrico de 9,5m.</v>
          </cell>
          <cell r="F344" t="str">
            <v>un</v>
          </cell>
          <cell r="G344">
            <v>2656.14</v>
          </cell>
        </row>
        <row r="345">
          <cell r="C345" t="str">
            <v>IP05250150/</v>
          </cell>
          <cell r="D345" t="str">
            <v>FGV</v>
          </cell>
          <cell r="E345" t="str">
            <v>Poste de aco, reto, de 4,50m ate 6m. Assentamento.</v>
          </cell>
          <cell r="F345" t="str">
            <v>un</v>
          </cell>
          <cell r="G345">
            <v>53.59</v>
          </cell>
        </row>
        <row r="346">
          <cell r="C346" t="str">
            <v>IP05250200/</v>
          </cell>
          <cell r="D346" t="str">
            <v>FGV</v>
          </cell>
          <cell r="E346" t="str">
            <v>Poste de aco, reto, de 7m ate 12m. Assentamento.</v>
          </cell>
          <cell r="F346" t="str">
            <v>un</v>
          </cell>
          <cell r="G346">
            <v>108.83</v>
          </cell>
        </row>
        <row r="347">
          <cell r="C347" t="str">
            <v>IP05500050/</v>
          </cell>
          <cell r="D347" t="str">
            <v>FGV</v>
          </cell>
          <cell r="E347" t="str">
            <v>Braco para luminaria de 0,39m.</v>
          </cell>
          <cell r="F347" t="str">
            <v>par</v>
          </cell>
          <cell r="G347">
            <v>63</v>
          </cell>
        </row>
        <row r="348">
          <cell r="C348" t="str">
            <v>IP05500250/</v>
          </cell>
          <cell r="D348" t="str">
            <v>FGV</v>
          </cell>
          <cell r="E348" t="str">
            <v>Braco para luminaria de 1,35m.</v>
          </cell>
          <cell r="F348" t="str">
            <v>par</v>
          </cell>
          <cell r="G348">
            <v>115</v>
          </cell>
        </row>
        <row r="349">
          <cell r="C349" t="str">
            <v>IP05550050/</v>
          </cell>
          <cell r="D349" t="str">
            <v>FGV</v>
          </cell>
          <cell r="E349" t="str">
            <v>Braco, padrao RIOLUZ.  Colocacao.</v>
          </cell>
          <cell r="F349" t="str">
            <v>un</v>
          </cell>
          <cell r="G349">
            <v>9.76</v>
          </cell>
        </row>
        <row r="350">
          <cell r="C350" t="str">
            <v>IP05600050/</v>
          </cell>
          <cell r="D350" t="str">
            <v>FGV</v>
          </cell>
          <cell r="E350" t="str">
            <v>Pintura de braco com 2 demaos de tinta Aluminac.</v>
          </cell>
          <cell r="F350" t="str">
            <v>un</v>
          </cell>
          <cell r="G350">
            <v>12.29</v>
          </cell>
        </row>
        <row r="351">
          <cell r="C351" t="str">
            <v>IP05600103/</v>
          </cell>
          <cell r="D351" t="str">
            <v>FGV</v>
          </cell>
          <cell r="E351" t="str">
            <v>Pintura de poste de aco, reto, de 4,5m ate 6m.</v>
          </cell>
          <cell r="F351" t="str">
            <v>un</v>
          </cell>
          <cell r="G351">
            <v>14.73</v>
          </cell>
        </row>
        <row r="352">
          <cell r="C352" t="str">
            <v>IP05600109/</v>
          </cell>
          <cell r="D352" t="str">
            <v>FGV</v>
          </cell>
          <cell r="E352" t="str">
            <v>Pintura de poste de aco reto, de 10m ate 15m.</v>
          </cell>
          <cell r="F352" t="str">
            <v>un</v>
          </cell>
          <cell r="G352">
            <v>54.04</v>
          </cell>
        </row>
        <row r="353">
          <cell r="C353" t="str">
            <v>IP25100025/</v>
          </cell>
          <cell r="D353" t="str">
            <v>FGV</v>
          </cell>
          <cell r="E353" t="str">
            <v>Caixa Hand-Hole, padrao RIOLUZ, (0,30x0,30)m.</v>
          </cell>
          <cell r="F353" t="str">
            <v xml:space="preserve">un  </v>
          </cell>
          <cell r="G353">
            <v>26.29</v>
          </cell>
        </row>
        <row r="354">
          <cell r="C354" t="str">
            <v>IP25200050/</v>
          </cell>
          <cell r="D354" t="str">
            <v>FGV</v>
          </cell>
          <cell r="E354" t="str">
            <v>Tampao de ferro tipo leve padrao RIOLUZ.</v>
          </cell>
          <cell r="F354" t="str">
            <v>un</v>
          </cell>
          <cell r="G354">
            <v>188.93</v>
          </cell>
        </row>
        <row r="355">
          <cell r="C355" t="str">
            <v>IP45050250/</v>
          </cell>
          <cell r="D355" t="str">
            <v>FGV</v>
          </cell>
          <cell r="E355" t="str">
            <v>Rele fotoeletrico, tipo NA, tensao de 127V, 1200VA.</v>
          </cell>
          <cell r="F355" t="str">
            <v>un</v>
          </cell>
          <cell r="G355">
            <v>11.85</v>
          </cell>
        </row>
        <row r="356">
          <cell r="C356" t="str">
            <v>IP50050059/</v>
          </cell>
          <cell r="D356" t="str">
            <v>FGV</v>
          </cell>
          <cell r="E356" t="str">
            <v>Luminaria LRJ-25 para lampada de 70W ovoide.</v>
          </cell>
          <cell r="F356" t="str">
            <v>un</v>
          </cell>
          <cell r="G356">
            <v>305.18</v>
          </cell>
        </row>
        <row r="357">
          <cell r="C357" t="str">
            <v>IP50050250/</v>
          </cell>
          <cell r="D357" t="str">
            <v>FGV</v>
          </cell>
          <cell r="E357" t="str">
            <v>Luminaria LRJ-24 para lampada de 250W tubular.</v>
          </cell>
          <cell r="F357" t="str">
            <v>un</v>
          </cell>
          <cell r="G357">
            <v>361.15</v>
          </cell>
        </row>
        <row r="358">
          <cell r="C358" t="str">
            <v>IP50200106/</v>
          </cell>
          <cell r="D358" t="str">
            <v>FGV</v>
          </cell>
          <cell r="E358" t="str">
            <v>Nucleo simples para luminarias LRJ-09/16/25.</v>
          </cell>
          <cell r="F358" t="str">
            <v>un</v>
          </cell>
          <cell r="G358">
            <v>40</v>
          </cell>
        </row>
        <row r="359">
          <cell r="C359" t="str">
            <v>IP50200150/</v>
          </cell>
          <cell r="D359" t="str">
            <v>FGV</v>
          </cell>
          <cell r="E359" t="str">
            <v>Nucleo duplo para luminarias LRJ-01/17/23/24/30/31.</v>
          </cell>
          <cell r="F359" t="str">
            <v>un</v>
          </cell>
          <cell r="G359">
            <v>67</v>
          </cell>
        </row>
        <row r="360">
          <cell r="C360" t="str">
            <v>IP50250421/</v>
          </cell>
          <cell r="D360" t="str">
            <v>FGV</v>
          </cell>
          <cell r="E360" t="str">
            <v>Lampada de multivapor metalica (MVM) de 250W.</v>
          </cell>
          <cell r="F360" t="str">
            <v>un</v>
          </cell>
          <cell r="G360">
            <v>83.9</v>
          </cell>
        </row>
        <row r="361">
          <cell r="C361" t="str">
            <v>IP50400103/</v>
          </cell>
          <cell r="D361" t="str">
            <v>FGV</v>
          </cell>
          <cell r="E361" t="str">
            <v>Luminaria fechada com lampada de descarga.</v>
          </cell>
          <cell r="F361" t="str">
            <v>un</v>
          </cell>
          <cell r="G361">
            <v>9.76</v>
          </cell>
        </row>
        <row r="362">
          <cell r="C362" t="str">
            <v>IP55150100/</v>
          </cell>
          <cell r="D362" t="str">
            <v>FGV</v>
          </cell>
          <cell r="E362" t="str">
            <v>Chumbador para fixacao de poste de aco.</v>
          </cell>
          <cell r="F362" t="str">
            <v>un</v>
          </cell>
          <cell r="G362">
            <v>27.89</v>
          </cell>
        </row>
        <row r="363">
          <cell r="C363" t="str">
            <v>IT10400050/</v>
          </cell>
          <cell r="D363" t="str">
            <v>FGV</v>
          </cell>
          <cell r="E363" t="str">
            <v>Ligacao domiciliar de agua.</v>
          </cell>
          <cell r="F363" t="str">
            <v>un</v>
          </cell>
          <cell r="G363">
            <v>96.69</v>
          </cell>
        </row>
        <row r="364">
          <cell r="C364" t="str">
            <v>IT25100121/</v>
          </cell>
          <cell r="D364" t="str">
            <v>FGV</v>
          </cell>
          <cell r="E364" t="str">
            <v>Kanalex diametro de 125mm (5" ).</v>
          </cell>
          <cell r="F364" t="str">
            <v>m</v>
          </cell>
          <cell r="G364">
            <v>10.89</v>
          </cell>
        </row>
        <row r="365">
          <cell r="C365" t="str">
            <v>IT15600100/</v>
          </cell>
          <cell r="D365" t="str">
            <v>FGV</v>
          </cell>
          <cell r="E365" t="str">
            <v>Ligacao de esgoto sanitario, em manilha de 100mm.</v>
          </cell>
          <cell r="F365" t="str">
            <v>un</v>
          </cell>
          <cell r="G365">
            <v>344.53</v>
          </cell>
        </row>
        <row r="366">
          <cell r="C366" t="str">
            <v>MT05100100/</v>
          </cell>
          <cell r="D366" t="str">
            <v>FGV</v>
          </cell>
          <cell r="E366" t="str">
            <v>Escavacao manual de vala a frio.</v>
          </cell>
          <cell r="F366" t="str">
            <v>m3</v>
          </cell>
          <cell r="G366">
            <v>22.26</v>
          </cell>
        </row>
        <row r="367">
          <cell r="C367" t="str">
            <v>MT05150050/</v>
          </cell>
          <cell r="D367" t="str">
            <v>FGV</v>
          </cell>
          <cell r="E367" t="str">
            <v>Escavacao manual de vala em lodo, ate 1,50m.</v>
          </cell>
          <cell r="F367" t="str">
            <v>m3</v>
          </cell>
          <cell r="G367">
            <v>24.36</v>
          </cell>
        </row>
        <row r="368">
          <cell r="C368" t="str">
            <v>RV10050215/</v>
          </cell>
          <cell r="D368" t="str">
            <v>FGV</v>
          </cell>
          <cell r="E368" t="str">
            <v>Revestimento externo, de 1 vez.</v>
          </cell>
          <cell r="F368" t="str">
            <v>m2</v>
          </cell>
          <cell r="G368">
            <v>17.29</v>
          </cell>
        </row>
        <row r="369">
          <cell r="C369" t="str">
            <v>RV15950053</v>
          </cell>
          <cell r="D369" t="str">
            <v>FGV</v>
          </cell>
          <cell r="E369" t="str">
            <v>Piso de alerta em placas marmorizadas, cor vermelha.</v>
          </cell>
          <cell r="F369" t="str">
            <v>m2</v>
          </cell>
          <cell r="G369">
            <v>55.17</v>
          </cell>
        </row>
        <row r="370">
          <cell r="C370" t="str">
            <v>SC05100350/</v>
          </cell>
          <cell r="D370" t="str">
            <v>FGV</v>
          </cell>
          <cell r="E370" t="str">
            <v>Demolicao com equipamento concreto asfaltico 5cm.</v>
          </cell>
          <cell r="F370" t="str">
            <v>m2</v>
          </cell>
          <cell r="G370">
            <v>5.0999999999999996</v>
          </cell>
        </row>
        <row r="371">
          <cell r="C371" t="str">
            <v>SC05100400/</v>
          </cell>
          <cell r="D371" t="str">
            <v>FGV</v>
          </cell>
          <cell r="E371" t="str">
            <v>Demolicao com equipamento concreto asfaltico 10cm.</v>
          </cell>
          <cell r="F371" t="str">
            <v>m2</v>
          </cell>
          <cell r="G371">
            <v>7.64</v>
          </cell>
        </row>
        <row r="372">
          <cell r="C372" t="str">
            <v>SC05100450/</v>
          </cell>
          <cell r="D372" t="str">
            <v>FGV</v>
          </cell>
          <cell r="E372" t="str">
            <v>Demolicao equipamento concreto asfaltico 5cm l=1,20m.</v>
          </cell>
          <cell r="F372" t="str">
            <v>m2</v>
          </cell>
          <cell r="G372">
            <v>5.99</v>
          </cell>
        </row>
        <row r="373">
          <cell r="C373" t="str">
            <v>SC10100100/</v>
          </cell>
          <cell r="D373" t="str">
            <v>FGV</v>
          </cell>
          <cell r="E373" t="str">
            <v>Operador de trafego, nivel junior.</v>
          </cell>
          <cell r="F373" t="str">
            <v>h</v>
          </cell>
          <cell r="G373">
            <v>10.1</v>
          </cell>
        </row>
        <row r="374">
          <cell r="C374" t="str">
            <v>SC35050100/</v>
          </cell>
          <cell r="D374" t="str">
            <v>FGV</v>
          </cell>
          <cell r="E374" t="str">
            <v>Levantamento ou rebaixamento de tampao, calçada.</v>
          </cell>
          <cell r="F374" t="str">
            <v>un</v>
          </cell>
          <cell r="G374">
            <v>75.849999999999994</v>
          </cell>
        </row>
        <row r="375">
          <cell r="C375" t="str">
            <v>SE20100253/</v>
          </cell>
          <cell r="D375" t="str">
            <v>FGV</v>
          </cell>
          <cell r="E375" t="str">
            <v>Levantamento topografico planialtimetrico e cadastral.</v>
          </cell>
          <cell r="F375" t="str">
            <v>ha</v>
          </cell>
          <cell r="G375">
            <v>2252.4299999999998</v>
          </cell>
        </row>
        <row r="376">
          <cell r="C376" t="str">
            <v>ST05051050/</v>
          </cell>
          <cell r="D376" t="str">
            <v>FGV</v>
          </cell>
          <cell r="E376" t="str">
            <v>Sinalizacao horizontal aplicada por aspersao.</v>
          </cell>
          <cell r="F376" t="str">
            <v>m2</v>
          </cell>
          <cell r="G376">
            <v>20.149999999999999</v>
          </cell>
        </row>
        <row r="377">
          <cell r="C377" t="str">
            <v>ST10150350/</v>
          </cell>
          <cell r="D377" t="str">
            <v>FGV</v>
          </cell>
          <cell r="E377" t="str">
            <v>Conjunto semaforico principal.</v>
          </cell>
          <cell r="F377" t="str">
            <v>un</v>
          </cell>
          <cell r="G377">
            <v>4662</v>
          </cell>
        </row>
        <row r="378">
          <cell r="C378" t="str">
            <v>ST10150400/</v>
          </cell>
          <cell r="D378" t="str">
            <v>FGV</v>
          </cell>
          <cell r="E378" t="str">
            <v>Conjunto semaforico repetidor.</v>
          </cell>
          <cell r="F378" t="str">
            <v>un</v>
          </cell>
          <cell r="G378">
            <v>2243.85</v>
          </cell>
        </row>
        <row r="379">
          <cell r="C379" t="str">
            <v>ST20100050/</v>
          </cell>
          <cell r="D379" t="str">
            <v>FGV</v>
          </cell>
          <cell r="E379" t="str">
            <v>Aluguel mensal de radio transmissor-receptor.</v>
          </cell>
          <cell r="F379" t="str">
            <v>mes</v>
          </cell>
          <cell r="G379">
            <v>70</v>
          </cell>
        </row>
        <row r="380">
          <cell r="C380" t="str">
            <v>ST45150100/</v>
          </cell>
          <cell r="D380" t="str">
            <v>FGV</v>
          </cell>
          <cell r="E380" t="str">
            <v>Caixa com tampa de ferro leve 600L-900mm,CET-RIO.</v>
          </cell>
          <cell r="F380" t="str">
            <v xml:space="preserve">un  </v>
          </cell>
          <cell r="G380">
            <v>295.7</v>
          </cell>
        </row>
        <row r="381">
          <cell r="C381" t="str">
            <v>ST15050100/</v>
          </cell>
          <cell r="D381" t="str">
            <v>FGV</v>
          </cell>
          <cell r="E381" t="str">
            <v>Portico, coluna tubular, em aco galvanizado.</v>
          </cell>
          <cell r="F381" t="str">
            <v>un</v>
          </cell>
          <cell r="G381">
            <v>35622.78</v>
          </cell>
        </row>
        <row r="382">
          <cell r="C382" t="str">
            <v>TC05100050/</v>
          </cell>
          <cell r="D382" t="str">
            <v>FGV</v>
          </cell>
          <cell r="E382" t="str">
            <v>Transporte horizontal material em carrinho de mao.</v>
          </cell>
          <cell r="F382" t="str">
            <v>t.dam</v>
          </cell>
          <cell r="G382">
            <v>1.19</v>
          </cell>
        </row>
        <row r="383">
          <cell r="C383" t="str">
            <v>TC10050050/</v>
          </cell>
          <cell r="D383" t="str">
            <v>FGV</v>
          </cell>
          <cell r="E383" t="str">
            <v>Carga e descarga manual de material.</v>
          </cell>
          <cell r="F383" t="str">
            <v>t</v>
          </cell>
          <cell r="G383">
            <v>20.36</v>
          </cell>
        </row>
        <row r="384">
          <cell r="C384" t="str">
            <v>TC10050350/</v>
          </cell>
          <cell r="D384" t="str">
            <v>FGV</v>
          </cell>
          <cell r="E384" t="str">
            <v>Carga e descarga mecanica, com Pa-Carregadeira.</v>
          </cell>
          <cell r="F384" t="str">
            <v xml:space="preserve">t </v>
          </cell>
          <cell r="G384">
            <v>0.51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ONOGRAMA - 120 Dias"/>
      <sheetName val="Reforma"/>
      <sheetName val="Ciência da Natureza"/>
      <sheetName val="Informática"/>
      <sheetName val="Biblioteca"/>
    </sheetNames>
    <sheetDataSet>
      <sheetData sheetId="0"/>
      <sheetData sheetId="1"/>
      <sheetData sheetId="2"/>
      <sheetData sheetId="3"/>
      <sheetData sheetId="4"/>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ilha PROJETISTA"/>
      <sheetName val="CRONO FISI FINAN ETA S BRAZ"/>
      <sheetName val="Q.C.I."/>
      <sheetName val="RESUMO"/>
      <sheetName val="CANTEIRO OB(1.0)"/>
      <sheetName val="GALERIA TUB(2.0)"/>
      <sheetName val="CANAL A DECANT (3.0)"/>
      <sheetName val="TB A LAV ASCENCIONAL(4.0)"/>
      <sheetName val="E ELEV LAV SUPERF(05)"/>
      <sheetName val="BARR A LAV SUP(6)"/>
      <sheetName val="Plan1"/>
      <sheetName val="FILTROS(7)"/>
      <sheetName val="CASA QUIM(8)"/>
      <sheetName val="INST ELÉT(9)"/>
      <sheetName val="REFORMA PRÉDIO ETA"/>
      <sheetName val="DECANTADORES MELHO"/>
    </sheetNames>
    <sheetDataSet>
      <sheetData sheetId="0"/>
      <sheetData sheetId="1" refreshError="1"/>
      <sheetData sheetId="2" refreshError="1"/>
      <sheetData sheetId="3" refreshError="1"/>
      <sheetData sheetId="4"/>
      <sheetData sheetId="5"/>
      <sheetData sheetId="6"/>
      <sheetData sheetId="7"/>
      <sheetData sheetId="8"/>
      <sheetData sheetId="9"/>
      <sheetData sheetId="10" refreshError="1"/>
      <sheetData sheetId="11"/>
      <sheetData sheetId="12"/>
      <sheetData sheetId="13"/>
      <sheetData sheetId="14"/>
      <sheetData sheetId="15"/>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molições_Volume"/>
      <sheetName val="Demolições_Área-2"/>
      <sheetName val="Acabamentos"/>
      <sheetName val="Meio-fio"/>
      <sheetName val="Ilum. pública"/>
      <sheetName val="Pavimentação"/>
      <sheetName val="Sinalização Trafego"/>
      <sheetName val="Mobiliário urbano"/>
      <sheetName val="Drenagem"/>
      <sheetName val="Redes_Ruas"/>
      <sheetName val="Infra-redes..."/>
      <sheetName val="Qtde FRG"/>
      <sheetName val="Planilha auxiliar por ite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D6" t="str">
            <v>SHOPPING</v>
          </cell>
          <cell r="E6" t="str">
            <v>GABINAL</v>
          </cell>
          <cell r="F6" t="str">
            <v>MC DONALD`S</v>
          </cell>
          <cell r="G6" t="str">
            <v>SANGRADOR</v>
          </cell>
          <cell r="H6" t="str">
            <v>SENDAS</v>
          </cell>
          <cell r="I6" t="str">
            <v>GEREMÁRIO DANTAS</v>
          </cell>
          <cell r="J6" t="str">
            <v>ENC 1</v>
          </cell>
          <cell r="K6" t="str">
            <v>TRÊS RIOS</v>
          </cell>
          <cell r="L6" t="str">
            <v>ENC 2</v>
          </cell>
          <cell r="M6" t="str">
            <v>PASSARELA</v>
          </cell>
          <cell r="N6" t="str">
            <v>ENC 3</v>
          </cell>
          <cell r="O6" t="str">
            <v>JACAREPAGUÁ</v>
          </cell>
          <cell r="Q6" t="str">
            <v>TOTAL GERAL</v>
          </cell>
        </row>
        <row r="8">
          <cell r="D8">
            <v>29</v>
          </cell>
          <cell r="E8">
            <v>35</v>
          </cell>
          <cell r="F8">
            <v>45</v>
          </cell>
          <cell r="G8">
            <v>163</v>
          </cell>
          <cell r="I8">
            <v>177</v>
          </cell>
          <cell r="J8">
            <v>101</v>
          </cell>
          <cell r="K8">
            <v>154</v>
          </cell>
          <cell r="L8">
            <v>21</v>
          </cell>
          <cell r="M8">
            <v>87</v>
          </cell>
          <cell r="N8">
            <v>89</v>
          </cell>
          <cell r="O8">
            <v>128</v>
          </cell>
          <cell r="Q8">
            <v>1029</v>
          </cell>
        </row>
        <row r="9">
          <cell r="D9">
            <v>64</v>
          </cell>
          <cell r="E9">
            <v>51</v>
          </cell>
          <cell r="F9">
            <v>94</v>
          </cell>
          <cell r="I9">
            <v>43</v>
          </cell>
          <cell r="J9">
            <v>18</v>
          </cell>
          <cell r="K9">
            <v>50</v>
          </cell>
          <cell r="N9">
            <v>48</v>
          </cell>
          <cell r="Q9">
            <v>368</v>
          </cell>
        </row>
        <row r="10">
          <cell r="D10">
            <v>22</v>
          </cell>
          <cell r="N10">
            <v>25</v>
          </cell>
          <cell r="Q10">
            <v>47</v>
          </cell>
        </row>
        <row r="11">
          <cell r="D11">
            <v>13</v>
          </cell>
          <cell r="E11">
            <v>150</v>
          </cell>
          <cell r="K11">
            <v>144</v>
          </cell>
          <cell r="N11">
            <v>60</v>
          </cell>
          <cell r="Q11">
            <v>367</v>
          </cell>
        </row>
        <row r="12">
          <cell r="N12">
            <v>52</v>
          </cell>
          <cell r="Q12">
            <v>52</v>
          </cell>
        </row>
        <row r="13">
          <cell r="D13">
            <v>142</v>
          </cell>
          <cell r="K13">
            <v>120</v>
          </cell>
          <cell r="M13">
            <v>138</v>
          </cell>
          <cell r="N13">
            <v>48</v>
          </cell>
          <cell r="Q13">
            <v>448</v>
          </cell>
        </row>
        <row r="14">
          <cell r="J14">
            <v>78</v>
          </cell>
          <cell r="K14">
            <v>150</v>
          </cell>
          <cell r="L14">
            <v>69</v>
          </cell>
          <cell r="Q14">
            <v>297</v>
          </cell>
        </row>
        <row r="15">
          <cell r="Q15">
            <v>0</v>
          </cell>
        </row>
        <row r="16">
          <cell r="I16">
            <v>3</v>
          </cell>
          <cell r="O16">
            <v>2</v>
          </cell>
          <cell r="Q16">
            <v>5</v>
          </cell>
          <cell r="R16">
            <v>26</v>
          </cell>
        </row>
        <row r="17">
          <cell r="E17">
            <v>1</v>
          </cell>
          <cell r="I17">
            <v>3</v>
          </cell>
          <cell r="O17">
            <v>1</v>
          </cell>
          <cell r="Q17">
            <v>5</v>
          </cell>
        </row>
        <row r="18">
          <cell r="D18">
            <v>1</v>
          </cell>
          <cell r="N18">
            <v>1</v>
          </cell>
          <cell r="Q18">
            <v>2</v>
          </cell>
        </row>
        <row r="19">
          <cell r="D19">
            <v>1</v>
          </cell>
          <cell r="E19">
            <v>6</v>
          </cell>
          <cell r="K19">
            <v>6</v>
          </cell>
          <cell r="N19">
            <v>1</v>
          </cell>
          <cell r="Q19">
            <v>14</v>
          </cell>
        </row>
        <row r="20">
          <cell r="N20">
            <v>2</v>
          </cell>
          <cell r="Q20">
            <v>2</v>
          </cell>
        </row>
        <row r="21">
          <cell r="D21">
            <v>4</v>
          </cell>
          <cell r="K21">
            <v>4</v>
          </cell>
          <cell r="M21">
            <v>4</v>
          </cell>
          <cell r="N21">
            <v>3</v>
          </cell>
          <cell r="Q21">
            <v>15</v>
          </cell>
        </row>
        <row r="22">
          <cell r="J22">
            <v>4</v>
          </cell>
          <cell r="K22">
            <v>5</v>
          </cell>
          <cell r="L22">
            <v>1</v>
          </cell>
          <cell r="Q22">
            <v>10</v>
          </cell>
        </row>
        <row r="23">
          <cell r="D23">
            <v>33</v>
          </cell>
          <cell r="E23">
            <v>16</v>
          </cell>
          <cell r="F23">
            <v>23</v>
          </cell>
          <cell r="G23">
            <v>9</v>
          </cell>
          <cell r="H23">
            <v>0</v>
          </cell>
          <cell r="I23">
            <v>15</v>
          </cell>
          <cell r="J23">
            <v>15</v>
          </cell>
          <cell r="K23">
            <v>63</v>
          </cell>
          <cell r="L23">
            <v>4</v>
          </cell>
          <cell r="M23">
            <v>12</v>
          </cell>
          <cell r="N23">
            <v>32</v>
          </cell>
          <cell r="O23">
            <v>10</v>
          </cell>
          <cell r="Q23">
            <v>232</v>
          </cell>
        </row>
        <row r="24">
          <cell r="D24">
            <v>6</v>
          </cell>
          <cell r="E24">
            <v>2</v>
          </cell>
          <cell r="F24">
            <v>12</v>
          </cell>
          <cell r="G24">
            <v>9</v>
          </cell>
          <cell r="I24">
            <v>5</v>
          </cell>
          <cell r="J24">
            <v>8</v>
          </cell>
          <cell r="K24">
            <v>7</v>
          </cell>
          <cell r="L24">
            <v>4</v>
          </cell>
          <cell r="M24">
            <v>12</v>
          </cell>
          <cell r="N24">
            <v>16</v>
          </cell>
          <cell r="O24">
            <v>10</v>
          </cell>
          <cell r="Q24">
            <v>91</v>
          </cell>
        </row>
        <row r="25">
          <cell r="E25">
            <v>1</v>
          </cell>
          <cell r="F25">
            <v>1</v>
          </cell>
          <cell r="I25">
            <v>5</v>
          </cell>
          <cell r="J25">
            <v>2</v>
          </cell>
          <cell r="K25">
            <v>13</v>
          </cell>
          <cell r="N25">
            <v>2</v>
          </cell>
          <cell r="Q25">
            <v>24</v>
          </cell>
        </row>
        <row r="26">
          <cell r="D26">
            <v>9</v>
          </cell>
          <cell r="E26">
            <v>4</v>
          </cell>
          <cell r="F26">
            <v>3</v>
          </cell>
          <cell r="J26">
            <v>1</v>
          </cell>
          <cell r="K26">
            <v>10</v>
          </cell>
          <cell r="N26">
            <v>4</v>
          </cell>
          <cell r="Q26">
            <v>31</v>
          </cell>
        </row>
        <row r="27">
          <cell r="F27">
            <v>2</v>
          </cell>
          <cell r="Q27">
            <v>2</v>
          </cell>
        </row>
        <row r="29">
          <cell r="G29">
            <v>270</v>
          </cell>
          <cell r="Q29">
            <v>270</v>
          </cell>
        </row>
        <row r="30">
          <cell r="Q30">
            <v>0</v>
          </cell>
        </row>
      </sheetData>
      <sheetData sheetId="9" refreshError="1"/>
      <sheetData sheetId="10" refreshError="1"/>
      <sheetData sheetId="11" refreshError="1"/>
      <sheetData sheetId="12"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toOpen Stub Data"/>
      <sheetName val="Personalizar demonstrativo"/>
      <sheetName val="Demonstrativo de despesas"/>
      <sheetName val="Macros"/>
      <sheetName val="ATW"/>
      <sheetName val="Travar"/>
      <sheetName val="Selecionar funcionário"/>
      <sheetName val="Intl Data Table"/>
      <sheetName val="TemplateInformation"/>
    </sheetNames>
    <sheetDataSet>
      <sheetData sheetId="0" refreshError="1"/>
      <sheetData sheetId="1" refreshError="1">
        <row r="21">
          <cell r="F21">
            <v>0.21</v>
          </cell>
          <cell r="G21" t="b">
            <v>0</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ILHA"/>
      <sheetName val="CRONOGRAMA"/>
      <sheetName val="BDI"/>
      <sheetName val="Planilhas aux."/>
      <sheetName val="INSUMOS"/>
      <sheetName val="PLANILHA 0S1"/>
      <sheetName val="CRONOFIFINAC OS1 VER 2"/>
      <sheetName val="CRONOFIFINAC OS2 VER 2"/>
      <sheetName val="CRONOFIFINAC OS2 SITIA"/>
      <sheetName val="PLANILHA OS2 "/>
      <sheetName val="CRONO FISICOFINAC OS3 "/>
      <sheetName val="PLANILHA OS3"/>
      <sheetName val="CRONOFIFINAC OS4"/>
      <sheetName val="PLANILHA OS4"/>
      <sheetName val="CRONOFIFINAC OS5 "/>
      <sheetName val="PLANILHA OS5"/>
      <sheetName val="CRONOFIFINAC OS7 "/>
      <sheetName val="PLANILHA OS7"/>
      <sheetName val="EQUIPAM BELEM"/>
      <sheetName val="O.S.12"/>
      <sheetName val="OS2BRANC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01.01"/>
      <sheetName val="01.01.02"/>
      <sheetName val="01.01.03"/>
      <sheetName val="01.01.05"/>
      <sheetName val="01.01.06"/>
      <sheetName val="01.01.09"/>
      <sheetName val="01.01.13"/>
      <sheetName val="01.01.15"/>
      <sheetName val="01.02.01"/>
      <sheetName val="01.02.02"/>
      <sheetName val="01.02.03"/>
      <sheetName val="01.02.04"/>
      <sheetName val="01.02.05"/>
      <sheetName val="01.02.06"/>
      <sheetName val="01.02.07"/>
      <sheetName val="01.02.08"/>
      <sheetName val="01.02.09"/>
      <sheetName val="02.01.01"/>
      <sheetName val="02.01.06"/>
      <sheetName val="02.02.02"/>
      <sheetName val="02.01.02"/>
      <sheetName val="02.01.03"/>
      <sheetName val="04.01.01.01"/>
      <sheetName val="06.02.01.01"/>
      <sheetName val="06.02.02.01"/>
      <sheetName val="06.02.03.01"/>
      <sheetName val="02.01.04"/>
      <sheetName val="02.01.05"/>
      <sheetName val="02.01.07"/>
      <sheetName val="02.01.08"/>
      <sheetName val="06.02.03.02"/>
      <sheetName val="06.02.03.03"/>
      <sheetName val="06.02.04.01"/>
      <sheetName val="06.02.05.01"/>
      <sheetName val="06.02.05.02"/>
      <sheetName val="06.02.05.03"/>
      <sheetName val="08.02"/>
      <sheetName val="08.03"/>
      <sheetName val="08.05"/>
      <sheetName val="08.06"/>
      <sheetName val="08.07"/>
      <sheetName val="09.01"/>
      <sheetName val="09.02"/>
    </sheetNames>
    <sheetDataSet>
      <sheetData sheetId="0" refreshError="1"/>
      <sheetData sheetId="1" refreshError="1">
        <row r="51">
          <cell r="N51">
            <v>388.66666666666663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01.01"/>
      <sheetName val="01.01.02"/>
      <sheetName val="01.01.03"/>
      <sheetName val="01.01.05"/>
      <sheetName val="01.01.06"/>
      <sheetName val="01.01.09"/>
      <sheetName val="01.01.13"/>
      <sheetName val="01.01.15"/>
      <sheetName val="01.02.01"/>
      <sheetName val="01.02.02"/>
      <sheetName val="01.02.03"/>
      <sheetName val="01.02.04"/>
      <sheetName val="01.02.05"/>
      <sheetName val="01.02.06"/>
      <sheetName val="01.02.07"/>
      <sheetName val="01.02.08"/>
      <sheetName val="01.02.09"/>
      <sheetName val="02.01.01"/>
      <sheetName val="02.01.06"/>
      <sheetName val="02.02.02"/>
      <sheetName val="02.01.02"/>
      <sheetName val="02.01.03"/>
      <sheetName val="04.01.01.01"/>
      <sheetName val="06.02.01.01"/>
      <sheetName val="06.02.02.01"/>
      <sheetName val="06.02.03.01"/>
      <sheetName val="02.01.04"/>
      <sheetName val="02.01.05"/>
      <sheetName val="02.01.07"/>
      <sheetName val="02.01.08"/>
      <sheetName val="06.02.03.02"/>
      <sheetName val="06.02.03.03"/>
      <sheetName val="06.02.04.01"/>
      <sheetName val="06.02.05.01"/>
      <sheetName val="06.02.05.02"/>
      <sheetName val="06.02.05.03"/>
      <sheetName val="08.02"/>
      <sheetName val="08.03"/>
      <sheetName val="08.05"/>
      <sheetName val="08.06"/>
      <sheetName val="08.07"/>
      <sheetName val="09.01"/>
      <sheetName val="09.02"/>
    </sheetNames>
    <sheetDataSet>
      <sheetData sheetId="0" refreshError="1">
        <row r="51">
          <cell r="N51">
            <v>440</v>
          </cell>
        </row>
      </sheetData>
      <sheetData sheetId="1" refreshError="1">
        <row r="51">
          <cell r="N51">
            <v>388.66666666666663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m Local  -RESUMO"/>
      <sheetName val="Adm Local "/>
      <sheetName val="Eng3"/>
      <sheetName val="Eng2"/>
      <sheetName val="Eng1"/>
      <sheetName val="Eng.Assist"/>
      <sheetName val="Chefe de Seção"/>
      <sheetName val="Médico_Trabalho"/>
      <sheetName val="Mestre_Obra"/>
      <sheetName val="Tec_Medio 3"/>
      <sheetName val="Tec_Medio 2"/>
      <sheetName val="Tec_Medio 1"/>
      <sheetName val="Enc_Pessoal"/>
      <sheetName val="Enc_Financeiro"/>
      <sheetName val="Encarregado Serv Gerais"/>
      <sheetName val="Encarregado Geral"/>
      <sheetName val="Téc_Segurança"/>
      <sheetName val="Téc_Enfermagem"/>
      <sheetName val="Auxiliar_Técnico"/>
      <sheetName val="Secretária"/>
      <sheetName val="Recepcionista"/>
      <sheetName val="Topógrafo"/>
      <sheetName val="Almoxarife"/>
      <sheetName val="Apontador"/>
      <sheetName val="Aux_Almoxarife"/>
      <sheetName val="Aux_Pessoal"/>
      <sheetName val="Aux_Topografia"/>
      <sheetName val="Aux_Segurança"/>
      <sheetName val="Aux_Enfermagem"/>
      <sheetName val="MO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ILHA"/>
      <sheetName val="CRONOGRAMA"/>
      <sheetName val="BDI"/>
      <sheetName val="Planilhas aux."/>
      <sheetName val="INSUMOS"/>
      <sheetName val="PLANILHA 0S1"/>
      <sheetName val="CRONOFIFINAC OS1 VER 2"/>
      <sheetName val="CRONOFIFINAC OS2 VER 2"/>
      <sheetName val="CRONOFIFINAC OS2 SITIA"/>
      <sheetName val="PLANILHA OS2 "/>
      <sheetName val="CRONO FISICOFINAC OS3 "/>
      <sheetName val="PLANILHA OS3"/>
      <sheetName val="CRONOFIFINAC OS4"/>
      <sheetName val="PLANILHA OS4"/>
      <sheetName val="CRONOFIFINAC OS5 "/>
      <sheetName val="PLANILHA OS5"/>
      <sheetName val="CRONOFIFINAC OS7 "/>
      <sheetName val="PLANILHA OS7"/>
      <sheetName val="EQUIPAM BELEM"/>
      <sheetName val="O.S.12"/>
      <sheetName val="OS2BRANC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çosNoPrint"/>
      <sheetName val="ComparaQuantNoPrint"/>
      <sheetName val="TodasTraf-2011-NoPrint"/>
      <sheetName val="TrafPb008"/>
      <sheetName val="PavPb008"/>
      <sheetName val="TrafPb027"/>
      <sheetName val="PavPb027"/>
      <sheetName val="TrafPb033(1)"/>
      <sheetName val="PavPb033(1)"/>
      <sheetName val="TrafPb033(2)"/>
      <sheetName val="PavPb033(2)"/>
      <sheetName val="TrafPb059(1)"/>
      <sheetName val="PavPb059(1)"/>
      <sheetName val="TrafPb059(2)"/>
      <sheetName val="PavPb059(2)"/>
      <sheetName val="TrafPb061"/>
      <sheetName val="PavPb061"/>
      <sheetName val="TrafPb065"/>
      <sheetName val="PavPb065"/>
      <sheetName val="TodasTraf-2000-NoPrint"/>
      <sheetName val="Br101-NoPrint"/>
      <sheetName val="TrafAnual-NoPrint"/>
      <sheetName val="TrafContExpan-NoPrint"/>
      <sheetName val="PavComplNoPri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o"/>
      <sheetName val="comp1"/>
      <sheetName val="comp2"/>
      <sheetName val="comp3"/>
      <sheetName val="comp4"/>
      <sheetName val="comp5"/>
      <sheetName val="comp6"/>
      <sheetName val="comp7"/>
      <sheetName val="comp8"/>
      <sheetName val="comp9"/>
      <sheetName val="comp10"/>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o-Bm 8"/>
      <sheetName val="Bm 8"/>
      <sheetName val="Rede 8"/>
      <sheetName val="ValueList_Helper"/>
    </sheetNames>
    <sheetDataSet>
      <sheetData sheetId="0"/>
      <sheetData sheetId="1"/>
      <sheetData sheetId="2"/>
      <sheetData sheetId="3"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ONO FISI FINAN GLEBA"/>
      <sheetName val="CRONOGRAMA DE DESEMBOLSO"/>
      <sheetName val="RESUMO"/>
      <sheetName val="ORÇAMENTO GLEBA"/>
      <sheetName val="MEMÓRIA ORÇAMENTO"/>
      <sheetName val="COMPOSIÇÕES PREÇOS"/>
    </sheetNames>
    <sheetDataSet>
      <sheetData sheetId="0"/>
      <sheetData sheetId="1" refreshError="1"/>
      <sheetData sheetId="2"/>
      <sheetData sheetId="3" refreshError="1"/>
      <sheetData sheetId="4" refreshError="1"/>
      <sheetData sheetId="5"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ço"/>
    </sheetNames>
    <sheetDataSet>
      <sheetData sheetId="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ENU"/>
      <sheetName val="DADOS"/>
      <sheetName val="NOVO"/>
      <sheetName val="BDI"/>
      <sheetName val="ORÇAMENTO"/>
      <sheetName val="CÁLCULO"/>
      <sheetName val="EVENTOS"/>
      <sheetName val="CRONO"/>
      <sheetName val="CRONOPLE"/>
      <sheetName val="PLE"/>
      <sheetName val="QCI"/>
      <sheetName val="BM"/>
      <sheetName val="RRE"/>
      <sheetName val="OFÍCI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or Out. 2001 - BDI=20% Ajust"/>
      <sheetName val="Biblioteca Out. 2001 - BDI=20%"/>
      <sheetName val=" Salas OUT 2001 COM BDI 20%"/>
      <sheetName val="Lab cienc nat BRASILIA"/>
      <sheetName val="CRONOGRAMA - 120 Dias"/>
      <sheetName val="Refor Out_ 2001 _ BDI_20_ Ajust"/>
    </sheetNames>
    <sheetDataSet>
      <sheetData sheetId="0"/>
      <sheetData sheetId="1"/>
      <sheetData sheetId="2"/>
      <sheetData sheetId="3"/>
      <sheetData sheetId="4"/>
      <sheetData sheetId="5"/>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O"/>
      <sheetName val="PLANILHA QUANTITATIVA"/>
    </sheetNames>
    <sheetDataSet>
      <sheetData sheetId="0"/>
      <sheetData sheetId="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DI"/>
      <sheetName val="INSUMOS"/>
      <sheetName val="COMPOSIÇÃO"/>
      <sheetName val="12-BELÉM"/>
      <sheetName val="12-HORIZONTE"/>
      <sheetName val="04-CALIFORNIA"/>
      <sheetName val="04-MOJU"/>
      <sheetName val="COMPO"/>
    </sheetNames>
    <sheetDataSet>
      <sheetData sheetId="0"/>
      <sheetData sheetId="1"/>
      <sheetData sheetId="2"/>
      <sheetData sheetId="3"/>
      <sheetData sheetId="4"/>
      <sheetData sheetId="5"/>
      <sheetData sheetId="6"/>
      <sheetData sheetId="7"/>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Descrição"/>
      <sheetName val="Total e unitário"/>
      <sheetName val="Materiais diretos"/>
      <sheetName val="Rateio"/>
      <sheetName val="Ponto de Equilíbrio"/>
      <sheetName val="Custo Volume Lucro"/>
      <sheetName val="Padrão"/>
      <sheetName val="Preços"/>
      <sheetName val="Ciclo de Vida"/>
      <sheetName val="Matemática Financeira"/>
      <sheetName val="Autores"/>
      <sheetName val="Regressão"/>
      <sheetName val="Gabarito"/>
    </sheetNames>
    <sheetDataSet>
      <sheetData sheetId="0"/>
      <sheetData sheetId="1"/>
      <sheetData sheetId="2">
        <row r="7">
          <cell r="G7">
            <v>500</v>
          </cell>
        </row>
        <row r="9">
          <cell r="F9">
            <v>15000</v>
          </cell>
        </row>
        <row r="10">
          <cell r="C10" t="str">
            <v>Matéria-prima</v>
          </cell>
          <cell r="F10">
            <v>-2000</v>
          </cell>
        </row>
        <row r="11">
          <cell r="C11" t="str">
            <v>Embalagem</v>
          </cell>
          <cell r="F11">
            <v>-3000</v>
          </cell>
        </row>
        <row r="14">
          <cell r="C14" t="str">
            <v>Aluguel da fábrica</v>
          </cell>
          <cell r="F14">
            <v>-1800</v>
          </cell>
        </row>
        <row r="19">
          <cell r="C19" t="str">
            <v>Fretes de entrega</v>
          </cell>
          <cell r="F19">
            <v>-2200</v>
          </cell>
        </row>
        <row r="23">
          <cell r="C23" t="str">
            <v>Aluguel do escritório</v>
          </cell>
          <cell r="F23">
            <v>-800</v>
          </cell>
        </row>
      </sheetData>
      <sheetData sheetId="3"/>
      <sheetData sheetId="4"/>
      <sheetData sheetId="5">
        <row r="16">
          <cell r="C16">
            <v>500</v>
          </cell>
        </row>
      </sheetData>
      <sheetData sheetId="6"/>
      <sheetData sheetId="7"/>
      <sheetData sheetId="8"/>
      <sheetData sheetId="9"/>
      <sheetData sheetId="10"/>
      <sheetData sheetId="11"/>
      <sheetData sheetId="12"/>
      <sheetData sheetId="13"/>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0"/>
      <sheetName val="80"/>
      <sheetName val="74"/>
      <sheetName val="73"/>
      <sheetName val="72"/>
      <sheetName val="71"/>
      <sheetName val="06"/>
      <sheetName val="05"/>
      <sheetName val="04"/>
      <sheetName val="03"/>
      <sheetName val="02"/>
      <sheetName val="01"/>
      <sheetName val="RES.GERAL"/>
      <sheetName val="BDI"/>
      <sheetName val="ENCARGOS SOCIAIS"/>
      <sheetName val="RESUMO"/>
      <sheetName val="RES.90"/>
      <sheetName val="ORÇ.S.90"/>
      <sheetName val="ORÇ.A.90"/>
      <sheetName val="RES.80"/>
      <sheetName val="ORÇ.S.80"/>
      <sheetName val="ORÇ.A.80"/>
      <sheetName val="RES.74"/>
      <sheetName val="ORÇ.S.74"/>
      <sheetName val="ORÇ.A.74"/>
      <sheetName val="RES.73"/>
      <sheetName val="ORÇ.S.73"/>
      <sheetName val="ORÇ.A.73"/>
      <sheetName val="RES.72"/>
      <sheetName val="ORÇ.S.72"/>
      <sheetName val="ORÇ.A.72"/>
      <sheetName val="RES.71"/>
      <sheetName val="ORÇ.S.71"/>
      <sheetName val="ORÇ.A.71"/>
      <sheetName val="RES.60"/>
      <sheetName val="ORÇ.S.60"/>
      <sheetName val="ORÇ.A.60"/>
      <sheetName val="RES.50"/>
      <sheetName val="ORÇ.S.50"/>
      <sheetName val="ORÇ.A.50"/>
      <sheetName val="RES.40"/>
      <sheetName val="ORÇ.S.40"/>
      <sheetName val="ORÇ.A.40"/>
      <sheetName val="RES.30"/>
      <sheetName val="ORÇ.S.30"/>
      <sheetName val="ORÇ.A.30"/>
      <sheetName val="RES.20"/>
      <sheetName val="ORÇ.S.20"/>
      <sheetName val="ORÇ.A.20"/>
      <sheetName val="RES.10"/>
      <sheetName val="ORÇ.S.10"/>
      <sheetName val="ORÇ.A.10"/>
      <sheetName val="BD"/>
      <sheetName val="MODELO-CPU"/>
      <sheetName val="RES.PJ"/>
      <sheetName val="ORÇ.S.PJ"/>
      <sheetName val="ORÇ.A.PJ"/>
      <sheetName val="RES.ADM"/>
      <sheetName val="ORÇ.S.ADM"/>
      <sheetName val="ORÇ.A.ADM"/>
      <sheetName val="RES.SERV"/>
      <sheetName val="ORÇ.S.SERV"/>
      <sheetName val="ORÇ.A.SERV"/>
      <sheetName val="ADM.LOCAL"/>
      <sheetName val="RES.SALDO"/>
      <sheetName val="ORÇ.S.SALD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row r="1">
          <cell r="B1">
            <v>1.2451000000000001</v>
          </cell>
        </row>
      </sheetData>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ilha PROJETISTA"/>
      <sheetName val="CRONO FISI FINAN ETA S BRAZ"/>
      <sheetName val="Q.C.I."/>
      <sheetName val="RESUMO"/>
      <sheetName val="CANTEIRO OB(1.0)"/>
      <sheetName val="GALERIA TUB(2.0)"/>
      <sheetName val="CANAL A DECANT (3.0)"/>
      <sheetName val="TB A LAV ASCENCIONAL(4.0)"/>
      <sheetName val="E ELEV LAV SUPERF(05)"/>
      <sheetName val="BARR A LAV SUP(6)"/>
      <sheetName val="Plan1"/>
      <sheetName val="FILTROS(7)"/>
      <sheetName val="CASA QUIM(8)"/>
      <sheetName val="INST ELÉT(9)"/>
      <sheetName val="REFORMA PRÉDIO ETA"/>
      <sheetName val="DECANTADORES MELHO"/>
    </sheetNames>
    <sheetDataSet>
      <sheetData sheetId="0"/>
      <sheetData sheetId="1" refreshError="1"/>
      <sheetData sheetId="2" refreshError="1"/>
      <sheetData sheetId="3" refreshError="1"/>
      <sheetData sheetId="4"/>
      <sheetData sheetId="5"/>
      <sheetData sheetId="6"/>
      <sheetData sheetId="7"/>
      <sheetData sheetId="8"/>
      <sheetData sheetId="9"/>
      <sheetData sheetId="10" refreshError="1"/>
      <sheetData sheetId="11"/>
      <sheetData sheetId="12"/>
      <sheetData sheetId="13"/>
      <sheetData sheetId="14"/>
      <sheetData sheetId="15"/>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ço"/>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ExecuçServiços"/>
      <sheetName val="Quadro de Quant"/>
      <sheetName val="ORÇLote28 "/>
      <sheetName val="ResBR101"/>
      <sheetName val="Gráfico2"/>
      <sheetName val="RESUMO Lote28"/>
      <sheetName val="RESUMO Lote36"/>
      <sheetName val="orcID nº1"/>
      <sheetName val="orc ID nº2 "/>
      <sheetName val="orc ID nº3"/>
      <sheetName val="orcID nº4"/>
      <sheetName val="orcID nº5"/>
      <sheetName val="orcID nº6"/>
      <sheetName val="orcID nº7"/>
      <sheetName val="orc ID nº8"/>
      <sheetName val="orc ID nº9"/>
      <sheetName val="orc ID nº10"/>
      <sheetName val="orc ID nº11"/>
      <sheetName val="orc ID nº12"/>
      <sheetName val="orc ID nº13"/>
      <sheetName val="orc ID nº 14"/>
      <sheetName val="orc ID nº 15"/>
      <sheetName val="orc ID nº16"/>
      <sheetName val="orc ID nº17"/>
      <sheetName val="orc ID nº 18"/>
      <sheetName val="orc ID nº19"/>
      <sheetName val="orc ID nº20"/>
      <sheetName val="orc ID Lote 36"/>
      <sheetName val="Orç Compar Viaduto 1"/>
      <sheetName val="Orç Compar Ater Estac1736"/>
      <sheetName val="orçmin nº22 (paralelo aterro)"/>
      <sheetName val="orçmin nº23 (paralelo viaduto)"/>
      <sheetName val="orçmin nº24 (contorno aterro)"/>
      <sheetName val="Resumo Orç22+23+24"/>
      <sheetName val="orçmin nº21 Meio Ambiente"/>
      <sheetName val="orçmin nº21 Meio Ambiente IME"/>
      <sheetName val="orçmin (17)AC VIA SECUND"/>
      <sheetName val="orçmin (18) abrigo de passag"/>
      <sheetName val="quantitativos e custos"/>
      <sheetName val="1CDExecServiços"/>
      <sheetName val="2ProduçMateriais"/>
      <sheetName val="3ConcretoeArgam."/>
      <sheetName val="14ConsiderGerais"/>
      <sheetName val="4Transporte"/>
      <sheetName val="5Equipamentos"/>
      <sheetName val="6Mão-de-obra"/>
      <sheetName val="7Materiais"/>
      <sheetName val="8Formas"/>
      <sheetName val="9Composição C.Unitários"/>
      <sheetName val="10ConsumoMat.Concretos"/>
      <sheetName val="11ConsumoMatServton"/>
      <sheetName val="12ConsMatServPaviment"/>
      <sheetName val="13ConsMatServComplem"/>
      <sheetName val="15Projetos"/>
      <sheetName val="16DMT"/>
      <sheetName val="17Composição(MOD)"/>
      <sheetName val="09.517.01"/>
      <sheetName val="09.517.02"/>
      <sheetName val="09.517.03"/>
      <sheetName val="09.517.04"/>
      <sheetName val="09.517.05"/>
      <sheetName val="09.519.01"/>
      <sheetName val="09.601.00"/>
      <sheetName val="09.601.01"/>
      <sheetName val="09.601.02"/>
      <sheetName val="09.999.01"/>
      <sheetName val="09.601.04"/>
      <sheetName val="02.100.00"/>
      <sheetName val="02.230.00"/>
      <sheetName val="02.300.00"/>
      <sheetName val="02.400.00"/>
      <sheetName val="02.530.00"/>
      <sheetName val="02.540.01"/>
      <sheetName val="P 02.540.01"/>
      <sheetName val="P 02.560.01"/>
      <sheetName val="02.999.03"/>
      <sheetName val="02.999.05"/>
      <sheetName val="02.999.06"/>
      <sheetName val="P 02.999.07"/>
      <sheetName val="P 02.999.08"/>
      <sheetName val="P 02.250.01"/>
      <sheetName val="P 02.250.00"/>
      <sheetName val="DER53130"/>
      <sheetName val="MACHIDRAULICO"/>
      <sheetName val="P 02.530.01"/>
      <sheetName val="03.119.01"/>
      <sheetName val="03.300.01"/>
      <sheetName val="03.310.01"/>
      <sheetName val="03.310.02"/>
      <sheetName val="03.310.03"/>
      <sheetName val="03.310.04"/>
      <sheetName val="03.321.00"/>
      <sheetName val="03.321.01"/>
      <sheetName val="03.322.00"/>
      <sheetName val="03.323.00"/>
      <sheetName val="03.323.01"/>
      <sheetName val="03.324.00"/>
      <sheetName val="03.325.00"/>
      <sheetName val="03.326.00"/>
      <sheetName val="03.327.00"/>
      <sheetName val="P 03.327.01"/>
      <sheetName val="03.328.00"/>
      <sheetName val="03.328.01"/>
      <sheetName val="03.329.01"/>
      <sheetName val="03.329.02"/>
      <sheetName val="03.329.03"/>
      <sheetName val="03.329.04"/>
      <sheetName val="03.330.00"/>
      <sheetName val="03.340.00"/>
      <sheetName val="03.341.00"/>
      <sheetName val="03.353.00"/>
      <sheetName val="03.354.00"/>
      <sheetName val="03.359.01"/>
      <sheetName val="03.370.00"/>
      <sheetName val="03.371.00"/>
      <sheetName val="03.371.01"/>
      <sheetName val="03.371.02"/>
      <sheetName val="04.999.07"/>
      <sheetName val="05.100.00"/>
      <sheetName val="05.102.00"/>
      <sheetName val="05.300.01"/>
      <sheetName val="05.300.02"/>
      <sheetName val="DER 45340"/>
      <sheetName val="05.301.00"/>
      <sheetName val="05.301.01"/>
      <sheetName val="06.210.01"/>
      <sheetName val="06.400.01"/>
      <sheetName val="DER80050"/>
      <sheetName val="06.410.00"/>
      <sheetName val="9000030"/>
      <sheetName val="9000031"/>
      <sheetName val="P02.999.10"/>
      <sheetName val="P 04.100.06"/>
      <sheetName val="P 04.100.07"/>
      <sheetName val="P 04.100.08"/>
      <sheetName val="P 04.100.08a"/>
      <sheetName val="P 04.100.09"/>
      <sheetName val="P 04.100.10"/>
      <sheetName val="P 04.100.11"/>
      <sheetName val="P 04.100.12"/>
      <sheetName val="P 04.100.13"/>
      <sheetName val="P 04.100.19"/>
      <sheetName val="P 04.100.20"/>
      <sheetName val="P 04.100.21"/>
      <sheetName val="P 04.100.22"/>
      <sheetName val="P 04.100.23"/>
      <sheetName val="P 04.100.24"/>
      <sheetName val="P 04.100.40"/>
      <sheetName val="DER92196"/>
      <sheetName val="P 10.000.05"/>
      <sheetName val="P 10.000.06"/>
      <sheetName val="P 10.000.07"/>
      <sheetName val="P 10.000.08"/>
      <sheetName val="03.993.02"/>
      <sheetName val="P 03.993.02a"/>
      <sheetName val="P 03.993.02b"/>
      <sheetName val="03.412.01"/>
      <sheetName val="03.412.02"/>
      <sheetName val="03.412.03"/>
      <sheetName val="DER53460a"/>
      <sheetName val="DER90150"/>
      <sheetName val="DER90160"/>
      <sheetName val="DER90170"/>
      <sheetName val="DER90180"/>
      <sheetName val="DER51225"/>
      <sheetName val="DER51235"/>
      <sheetName val="DER51250"/>
      <sheetName val="DER51260"/>
      <sheetName val="DER51270"/>
      <sheetName val="DER51280"/>
      <sheetName val="DER51290"/>
      <sheetName val="DER51300"/>
      <sheetName val="DER51310"/>
      <sheetName val="DER51320"/>
      <sheetName val="DER51330"/>
      <sheetName val="DER51340"/>
      <sheetName val="DER51350"/>
      <sheetName val="DER51360"/>
      <sheetName val="DER45000"/>
      <sheetName val="DER52020a"/>
      <sheetName val="DER52020b"/>
      <sheetName val="0499901a"/>
      <sheetName val="03.991.02"/>
      <sheetName val="Plan18"/>
    </sheetNames>
    <sheetDataSet>
      <sheetData sheetId="0" refreshError="1"/>
      <sheetData sheetId="1"/>
      <sheetData sheetId="2"/>
      <sheetData sheetId="3"/>
      <sheetData sheetId="4" refreshError="1"/>
      <sheetData sheetId="5"/>
      <sheetData sheetId="6"/>
      <sheetData sheetId="7" refreshError="1"/>
      <sheetData sheetId="8" refreshError="1">
        <row r="14">
          <cell r="A14" t="str">
            <v>01.000.00</v>
          </cell>
          <cell r="B14" t="str">
            <v>Desmatamento,destocamento e limpeza de área com árvore até 0,15m</v>
          </cell>
          <cell r="C14" t="str">
            <v>DNER-ES278/97</v>
          </cell>
          <cell r="D14" t="str">
            <v/>
          </cell>
          <cell r="E14" t="str">
            <v>m2</v>
          </cell>
          <cell r="F14">
            <v>36000</v>
          </cell>
          <cell r="G14">
            <v>7.0000000000000007E-2</v>
          </cell>
        </row>
        <row r="15">
          <cell r="A15" t="str">
            <v>01.010.00</v>
          </cell>
          <cell r="B15" t="str">
            <v>Desmatamento e destocamento árvores de 0,15m a 0,30m</v>
          </cell>
          <cell r="C15" t="str">
            <v>DNER-ES278/97</v>
          </cell>
          <cell r="D15" t="str">
            <v/>
          </cell>
          <cell r="E15" t="str">
            <v>un</v>
          </cell>
          <cell r="F15">
            <v>360</v>
          </cell>
          <cell r="G15">
            <v>8.92</v>
          </cell>
        </row>
        <row r="16">
          <cell r="A16" t="str">
            <v>01.011.00</v>
          </cell>
          <cell r="B16" t="str">
            <v>Desmatamento e destocamento árvores superior a 0,30m</v>
          </cell>
          <cell r="C16" t="str">
            <v>DNER-ES278/97</v>
          </cell>
          <cell r="D16" t="str">
            <v/>
          </cell>
          <cell r="E16" t="str">
            <v>un</v>
          </cell>
          <cell r="F16">
            <v>180</v>
          </cell>
          <cell r="G16">
            <v>26.75</v>
          </cell>
        </row>
        <row r="17">
          <cell r="A17" t="str">
            <v>01.100.01</v>
          </cell>
          <cell r="B17" t="str">
            <v>Escavação,carga e transportes de material de 1a  categoria DMT &lt;= 50m</v>
          </cell>
          <cell r="C17" t="str">
            <v>DNER-ES280/97</v>
          </cell>
          <cell r="D17" t="str">
            <v/>
          </cell>
          <cell r="E17" t="str">
            <v>m3</v>
          </cell>
          <cell r="F17">
            <v>1000</v>
          </cell>
          <cell r="G17">
            <v>0.62</v>
          </cell>
        </row>
        <row r="18">
          <cell r="A18" t="str">
            <v>01.100.12</v>
          </cell>
          <cell r="B18" t="str">
            <v>Escavação,carga e transportes de material de 1a categoria DMT= 600 a 800m</v>
          </cell>
          <cell r="C18" t="str">
            <v>DNER-ES280/97</v>
          </cell>
          <cell r="D18" t="str">
            <v/>
          </cell>
          <cell r="E18" t="str">
            <v>m3</v>
          </cell>
          <cell r="F18">
            <v>325</v>
          </cell>
          <cell r="G18">
            <v>2.19</v>
          </cell>
        </row>
        <row r="19">
          <cell r="A19" t="str">
            <v>01.100.18</v>
          </cell>
          <cell r="B19" t="str">
            <v>Escavação,carga e transportes de material de 1a categoria DMT= 1800 a 2000m</v>
          </cell>
          <cell r="C19" t="str">
            <v>DNER-ES280/97</v>
          </cell>
          <cell r="D19" t="str">
            <v/>
          </cell>
          <cell r="E19" t="str">
            <v>m3</v>
          </cell>
          <cell r="F19">
            <v>2295</v>
          </cell>
          <cell r="G19">
            <v>2.92</v>
          </cell>
        </row>
        <row r="20">
          <cell r="A20" t="str">
            <v>01.100.19</v>
          </cell>
          <cell r="B20" t="str">
            <v>Escavação,carga e transportes de material de 1a categoria DMT= 2000 a 3000m</v>
          </cell>
          <cell r="C20" t="str">
            <v>DNER-ES280/97</v>
          </cell>
          <cell r="D20" t="str">
            <v/>
          </cell>
          <cell r="E20" t="str">
            <v>m3</v>
          </cell>
          <cell r="F20">
            <v>4475</v>
          </cell>
          <cell r="G20">
            <v>3.26</v>
          </cell>
        </row>
        <row r="21">
          <cell r="A21" t="str">
            <v>DER50260</v>
          </cell>
          <cell r="B21" t="str">
            <v>Esc.  Carga e Transp. de mat. 1a cat. c/ CB 5000&lt;DMT&lt;6000m</v>
          </cell>
          <cell r="C21" t="str">
            <v/>
          </cell>
          <cell r="D21" t="str">
            <v/>
          </cell>
          <cell r="E21" t="str">
            <v>m3</v>
          </cell>
          <cell r="F21">
            <v>1223</v>
          </cell>
          <cell r="G21">
            <v>4.29</v>
          </cell>
        </row>
        <row r="22">
          <cell r="A22" t="str">
            <v>DER50290</v>
          </cell>
          <cell r="B22" t="str">
            <v>Esc.  Carga e Transp. de mat. 1a cat. c/ CB 8000&lt;DMT&lt;9000m</v>
          </cell>
          <cell r="C22" t="str">
            <v/>
          </cell>
          <cell r="D22" t="str">
            <v/>
          </cell>
          <cell r="E22" t="str">
            <v>m3</v>
          </cell>
          <cell r="F22">
            <v>2097</v>
          </cell>
          <cell r="G22">
            <v>5.79</v>
          </cell>
        </row>
        <row r="23">
          <cell r="A23" t="str">
            <v>01.101.12</v>
          </cell>
          <cell r="B23" t="str">
            <v>Escavação,carga e transportes de material de 2a categoria,c/CB,  DMT 600 a 800m</v>
          </cell>
          <cell r="C23" t="str">
            <v>DNER-ES280/97</v>
          </cell>
          <cell r="D23" t="str">
            <v/>
          </cell>
          <cell r="E23" t="str">
            <v>m3</v>
          </cell>
          <cell r="F23">
            <v>2276</v>
          </cell>
          <cell r="G23">
            <v>3.23</v>
          </cell>
        </row>
        <row r="24">
          <cell r="A24" t="str">
            <v>01.101.18</v>
          </cell>
          <cell r="B24" t="str">
            <v>Escavação,carga e transportes de material de 2a categoria,c/CB,  DMT 1800 a 2000m</v>
          </cell>
          <cell r="C24" t="str">
            <v>DNER-ES280/97</v>
          </cell>
          <cell r="D24" t="str">
            <v/>
          </cell>
          <cell r="E24" t="str">
            <v>m3</v>
          </cell>
          <cell r="F24">
            <v>2295</v>
          </cell>
          <cell r="G24">
            <v>4.1399999999999997</v>
          </cell>
        </row>
        <row r="25">
          <cell r="A25" t="str">
            <v>01.101.19</v>
          </cell>
          <cell r="B25" t="str">
            <v>Escavação,carga e transportes de material de 2a categoria,c/CB,  DMT 2000 a 3000m</v>
          </cell>
          <cell r="C25" t="str">
            <v>DNER-ES280/97</v>
          </cell>
          <cell r="D25" t="str">
            <v/>
          </cell>
          <cell r="E25" t="str">
            <v>m3</v>
          </cell>
          <cell r="F25">
            <v>5527</v>
          </cell>
          <cell r="G25">
            <v>4.51</v>
          </cell>
        </row>
        <row r="26">
          <cell r="A26" t="str">
            <v>DER51250</v>
          </cell>
          <cell r="B26" t="str">
            <v>Escavação,carga e transportes de material de 2a categoria DMT 5000 a 6000m</v>
          </cell>
          <cell r="C26" t="str">
            <v/>
          </cell>
          <cell r="D26" t="str">
            <v/>
          </cell>
          <cell r="E26" t="str">
            <v>m3</v>
          </cell>
          <cell r="F26">
            <v>1842</v>
          </cell>
          <cell r="G26">
            <v>5.7</v>
          </cell>
        </row>
        <row r="27">
          <cell r="A27" t="str">
            <v>DER51280</v>
          </cell>
          <cell r="B27" t="str">
            <v>Escavação,carga e transportes de material de 2a categoria DMT 8000 a 9000m</v>
          </cell>
          <cell r="C27" t="str">
            <v/>
          </cell>
          <cell r="D27" t="str">
            <v/>
          </cell>
          <cell r="E27" t="str">
            <v>m3</v>
          </cell>
          <cell r="F27">
            <v>2097</v>
          </cell>
          <cell r="G27">
            <v>7.48</v>
          </cell>
        </row>
        <row r="28">
          <cell r="A28" t="str">
            <v>DER51310</v>
          </cell>
          <cell r="B28" t="str">
            <v>Escavação,carga e transportes de material de 2a categoria DMT 12000 a 14000m</v>
          </cell>
          <cell r="C28" t="str">
            <v/>
          </cell>
          <cell r="D28" t="str">
            <v/>
          </cell>
          <cell r="E28" t="str">
            <v>m3</v>
          </cell>
          <cell r="F28">
            <v>4665</v>
          </cell>
          <cell r="G28">
            <v>10.14</v>
          </cell>
        </row>
        <row r="29">
          <cell r="A29" t="str">
            <v>DER51320</v>
          </cell>
          <cell r="B29" t="str">
            <v>Escavação,carga e transportes de material de 2a categoria DMT 14000 a 16000m</v>
          </cell>
          <cell r="C29" t="str">
            <v/>
          </cell>
          <cell r="D29" t="str">
            <v/>
          </cell>
          <cell r="E29" t="str">
            <v>m3</v>
          </cell>
          <cell r="F29">
            <v>8592</v>
          </cell>
          <cell r="G29">
            <v>11.31</v>
          </cell>
        </row>
        <row r="30">
          <cell r="A30" t="str">
            <v>DER51360</v>
          </cell>
          <cell r="B30" t="str">
            <v>Escavação,carga e transportes de material de 2a categoria DMT 22000 a 24000m</v>
          </cell>
          <cell r="C30" t="str">
            <v/>
          </cell>
          <cell r="D30" t="str">
            <v/>
          </cell>
          <cell r="E30" t="str">
            <v>m3</v>
          </cell>
          <cell r="F30">
            <v>1500</v>
          </cell>
          <cell r="G30">
            <v>16.04</v>
          </cell>
        </row>
        <row r="31">
          <cell r="A31" t="str">
            <v>DER52090</v>
          </cell>
          <cell r="B31" t="str">
            <v>Esc. Carga e Transp. de solos moles 600&lt;DMT&lt;=800m</v>
          </cell>
          <cell r="C31" t="str">
            <v/>
          </cell>
          <cell r="D31" t="str">
            <v/>
          </cell>
          <cell r="E31" t="str">
            <v>m3</v>
          </cell>
          <cell r="F31">
            <v>8592</v>
          </cell>
          <cell r="G31">
            <v>4.6399999999999997</v>
          </cell>
        </row>
        <row r="32">
          <cell r="A32" t="str">
            <v>DER52095</v>
          </cell>
          <cell r="B32" t="str">
            <v>Esc. Carga e Transp. de solos moles 800&lt;DMT&lt;=1000m</v>
          </cell>
          <cell r="C32" t="str">
            <v/>
          </cell>
          <cell r="D32" t="str">
            <v/>
          </cell>
          <cell r="E32" t="str">
            <v>m3</v>
          </cell>
          <cell r="F32">
            <v>2097</v>
          </cell>
          <cell r="G32">
            <v>4.7</v>
          </cell>
        </row>
        <row r="33">
          <cell r="A33" t="str">
            <v>DER52105</v>
          </cell>
          <cell r="B33" t="str">
            <v>Esc. Carga e Transp. de solos moles 2000&lt;DMT&lt;=3000m</v>
          </cell>
          <cell r="C33" t="str">
            <v/>
          </cell>
          <cell r="D33" t="str">
            <v/>
          </cell>
          <cell r="E33" t="str">
            <v>m3</v>
          </cell>
          <cell r="F33">
            <v>1010</v>
          </cell>
          <cell r="G33">
            <v>5.77</v>
          </cell>
        </row>
        <row r="34">
          <cell r="A34" t="str">
            <v>DER52106</v>
          </cell>
          <cell r="B34" t="str">
            <v>Esc. Carga e Transp. de solos moles 3000&lt;DMT&lt;=4000m</v>
          </cell>
          <cell r="C34" t="str">
            <v/>
          </cell>
          <cell r="D34" t="str">
            <v/>
          </cell>
          <cell r="E34" t="str">
            <v>m3</v>
          </cell>
          <cell r="F34">
            <v>3665</v>
          </cell>
          <cell r="G34">
            <v>6.37</v>
          </cell>
        </row>
        <row r="35">
          <cell r="A35" t="str">
            <v>01.510.00</v>
          </cell>
          <cell r="B35" t="str">
            <v>Compactação de aterros a 95% Proctor Normal</v>
          </cell>
          <cell r="C35" t="str">
            <v>DNER-ES282/97</v>
          </cell>
          <cell r="D35" t="str">
            <v/>
          </cell>
          <cell r="E35" t="str">
            <v>m3</v>
          </cell>
          <cell r="F35">
            <v>5906</v>
          </cell>
          <cell r="G35">
            <v>0.79</v>
          </cell>
        </row>
        <row r="36">
          <cell r="A36" t="str">
            <v>01.511.00</v>
          </cell>
          <cell r="B36" t="str">
            <v>Compactação de aterros a 100% Proctor Normal</v>
          </cell>
          <cell r="C36" t="str">
            <v>DNER-ES282/97</v>
          </cell>
          <cell r="D36" t="str">
            <v/>
          </cell>
          <cell r="E36" t="str">
            <v>m3</v>
          </cell>
          <cell r="F36">
            <v>3477</v>
          </cell>
          <cell r="G36">
            <v>1.36</v>
          </cell>
        </row>
        <row r="37">
          <cell r="F37" t="str">
            <v>SUB-TOTAL</v>
          </cell>
        </row>
        <row r="39">
          <cell r="B39" t="str">
            <v>PAVIMENTAÇÃO</v>
          </cell>
        </row>
        <row r="40">
          <cell r="A40" t="str">
            <v>02.000.00</v>
          </cell>
          <cell r="B40" t="str">
            <v>Regularização do subleito</v>
          </cell>
          <cell r="C40" t="str">
            <v/>
          </cell>
          <cell r="D40" t="str">
            <v/>
          </cell>
          <cell r="E40" t="str">
            <v>m2</v>
          </cell>
          <cell r="F40">
            <v>11690</v>
          </cell>
          <cell r="G40">
            <v>0.3</v>
          </cell>
        </row>
        <row r="41">
          <cell r="A41" t="str">
            <v>P01.401.00</v>
          </cell>
          <cell r="B41" t="str">
            <v>Revestimento Primário</v>
          </cell>
          <cell r="C41" t="str">
            <v/>
          </cell>
          <cell r="D41" t="str">
            <v/>
          </cell>
          <cell r="E41" t="str">
            <v>m3</v>
          </cell>
          <cell r="F41">
            <v>2245</v>
          </cell>
          <cell r="G41">
            <v>11.75</v>
          </cell>
        </row>
        <row r="42">
          <cell r="F42" t="str">
            <v>SUB-TOTAL</v>
          </cell>
        </row>
        <row r="43">
          <cell r="B43" t="str">
            <v>DRENAGEM</v>
          </cell>
        </row>
        <row r="44">
          <cell r="A44" t="str">
            <v>04.000.00</v>
          </cell>
          <cell r="B44" t="str">
            <v>Escavação manual em material de 1a categoria</v>
          </cell>
          <cell r="C44" t="str">
            <v/>
          </cell>
          <cell r="D44" t="str">
            <v/>
          </cell>
          <cell r="E44" t="str">
            <v>m3</v>
          </cell>
          <cell r="F44">
            <v>52</v>
          </cell>
          <cell r="G44">
            <v>17.57</v>
          </cell>
        </row>
        <row r="45">
          <cell r="A45" t="str">
            <v>04.001.00</v>
          </cell>
          <cell r="B45" t="str">
            <v>Escavação mecânica em material de 1a categoria</v>
          </cell>
          <cell r="C45" t="str">
            <v/>
          </cell>
          <cell r="D45" t="str">
            <v/>
          </cell>
          <cell r="E45" t="str">
            <v>m3</v>
          </cell>
          <cell r="F45">
            <v>1344</v>
          </cell>
          <cell r="G45">
            <v>2.09</v>
          </cell>
        </row>
        <row r="46">
          <cell r="A46" t="str">
            <v>04.001.01</v>
          </cell>
          <cell r="B46" t="str">
            <v>Escavação mecânica,reaterro e compactação (material de 1a categoria)</v>
          </cell>
          <cell r="C46" t="str">
            <v/>
          </cell>
          <cell r="D46" t="str">
            <v/>
          </cell>
          <cell r="E46" t="str">
            <v>m3</v>
          </cell>
          <cell r="F46">
            <v>255</v>
          </cell>
          <cell r="G46">
            <v>3.03</v>
          </cell>
        </row>
        <row r="47">
          <cell r="A47" t="str">
            <v>04.401.02</v>
          </cell>
          <cell r="B47" t="str">
            <v>Valeta de prot. de aterro c/ revest. vegetal VPA 02</v>
          </cell>
          <cell r="C47" t="str">
            <v/>
          </cell>
          <cell r="D47" t="str">
            <v/>
          </cell>
          <cell r="E47" t="str">
            <v>m</v>
          </cell>
          <cell r="F47">
            <v>517</v>
          </cell>
          <cell r="G47">
            <v>24.32</v>
          </cell>
        </row>
        <row r="48">
          <cell r="A48" t="str">
            <v>04.900.21</v>
          </cell>
          <cell r="B48" t="str">
            <v>Sarjeta de cant. central de concreto-SCC 01</v>
          </cell>
          <cell r="C48" t="str">
            <v>DNER-ES288/97</v>
          </cell>
          <cell r="D48" t="str">
            <v/>
          </cell>
          <cell r="E48" t="str">
            <v>m</v>
          </cell>
          <cell r="F48">
            <v>627</v>
          </cell>
          <cell r="G48">
            <v>13.85</v>
          </cell>
        </row>
        <row r="49">
          <cell r="A49" t="str">
            <v>04.900.22</v>
          </cell>
          <cell r="B49" t="str">
            <v>Sarjeta de cant. central de concreto-SCC 02</v>
          </cell>
          <cell r="C49" t="str">
            <v>DNER-ES288/97</v>
          </cell>
          <cell r="D49" t="str">
            <v/>
          </cell>
          <cell r="E49" t="str">
            <v>m</v>
          </cell>
          <cell r="F49">
            <v>110</v>
          </cell>
          <cell r="G49">
            <v>19.170000000000002</v>
          </cell>
        </row>
        <row r="50">
          <cell r="A50" t="str">
            <v>04.900.33</v>
          </cell>
          <cell r="B50" t="str">
            <v>Sarjeta triangular de grama-STG 03</v>
          </cell>
          <cell r="C50" t="str">
            <v/>
          </cell>
          <cell r="D50" t="str">
            <v/>
          </cell>
          <cell r="E50" t="str">
            <v>m</v>
          </cell>
          <cell r="F50">
            <v>451</v>
          </cell>
          <cell r="G50">
            <v>10.61</v>
          </cell>
        </row>
        <row r="51">
          <cell r="A51" t="str">
            <v>04.900.34</v>
          </cell>
          <cell r="B51" t="str">
            <v>Sarjeta triangular de grama-STG 04</v>
          </cell>
          <cell r="C51" t="str">
            <v/>
          </cell>
          <cell r="D51" t="str">
            <v/>
          </cell>
          <cell r="E51" t="str">
            <v>m</v>
          </cell>
          <cell r="F51">
            <v>715</v>
          </cell>
          <cell r="G51">
            <v>8.4700000000000006</v>
          </cell>
        </row>
        <row r="52">
          <cell r="F52" t="str">
            <v>SUB-TOTAL</v>
          </cell>
        </row>
        <row r="54">
          <cell r="B54" t="str">
            <v>OBRAS DE ARTE CORRENTES</v>
          </cell>
        </row>
        <row r="55">
          <cell r="A55" t="str">
            <v>04.001.00</v>
          </cell>
          <cell r="B55" t="str">
            <v>Escavação mecânica em material de 1a categoria</v>
          </cell>
          <cell r="C55" t="str">
            <v/>
          </cell>
          <cell r="D55" t="str">
            <v/>
          </cell>
          <cell r="E55" t="str">
            <v>m3</v>
          </cell>
          <cell r="F55">
            <v>1075.2</v>
          </cell>
          <cell r="G55">
            <v>2.09</v>
          </cell>
        </row>
        <row r="56">
          <cell r="A56" t="str">
            <v>04.001.01</v>
          </cell>
          <cell r="B56" t="str">
            <v>Escavação mecânica,reaterro e compactação (material de 1a categoria)</v>
          </cell>
          <cell r="C56" t="str">
            <v/>
          </cell>
          <cell r="D56" t="str">
            <v/>
          </cell>
          <cell r="E56" t="str">
            <v>m3</v>
          </cell>
          <cell r="F56">
            <v>1020</v>
          </cell>
          <cell r="G56">
            <v>3.03</v>
          </cell>
        </row>
        <row r="57">
          <cell r="A57" t="str">
            <v>04.100.02</v>
          </cell>
          <cell r="B57" t="str">
            <v>Corpo de BSTC D=0.80m</v>
          </cell>
          <cell r="C57" t="str">
            <v>DNER-ES284/97</v>
          </cell>
          <cell r="D57" t="str">
            <v/>
          </cell>
          <cell r="E57" t="str">
            <v xml:space="preserve">m </v>
          </cell>
          <cell r="F57">
            <v>65</v>
          </cell>
          <cell r="G57">
            <v>201.98</v>
          </cell>
        </row>
        <row r="58">
          <cell r="A58" t="str">
            <v>04.101.02</v>
          </cell>
          <cell r="B58" t="str">
            <v>Boca de BSTC D=0.80m-normal</v>
          </cell>
          <cell r="C58" t="str">
            <v/>
          </cell>
          <cell r="D58" t="str">
            <v/>
          </cell>
          <cell r="E58" t="str">
            <v>un</v>
          </cell>
          <cell r="F58">
            <v>4</v>
          </cell>
          <cell r="G58">
            <v>494.05</v>
          </cell>
        </row>
        <row r="59">
          <cell r="A59" t="str">
            <v>DER72950</v>
          </cell>
          <cell r="B59" t="str">
            <v>Boca de BSTC D=2,00m-normal</v>
          </cell>
          <cell r="C59" t="str">
            <v/>
          </cell>
          <cell r="D59" t="str">
            <v/>
          </cell>
          <cell r="E59" t="str">
            <v>un</v>
          </cell>
          <cell r="F59">
            <v>2</v>
          </cell>
          <cell r="G59">
            <v>1469.87</v>
          </cell>
        </row>
        <row r="60">
          <cell r="A60" t="str">
            <v>P04.110.00</v>
          </cell>
          <cell r="B60" t="str">
            <v>Corpo de BDTC D=0.80m c/ laje de concreto</v>
          </cell>
          <cell r="C60" t="str">
            <v/>
          </cell>
          <cell r="D60" t="str">
            <v/>
          </cell>
          <cell r="E60" t="str">
            <v>m</v>
          </cell>
          <cell r="F60">
            <v>92</v>
          </cell>
          <cell r="G60">
            <v>335.3</v>
          </cell>
        </row>
        <row r="61">
          <cell r="A61" t="str">
            <v>P04.111.01</v>
          </cell>
          <cell r="B61" t="str">
            <v>Boca de BDTC D=0.80m</v>
          </cell>
          <cell r="C61" t="str">
            <v/>
          </cell>
          <cell r="D61" t="str">
            <v/>
          </cell>
          <cell r="E61" t="str">
            <v>un</v>
          </cell>
          <cell r="F61">
            <v>4</v>
          </cell>
          <cell r="G61">
            <v>560.76</v>
          </cell>
        </row>
        <row r="62">
          <cell r="A62" t="str">
            <v>04.200.02</v>
          </cell>
          <cell r="B62" t="str">
            <v>Corpo de BSCC 2.00x2.00m-H=0 a 1.00m</v>
          </cell>
          <cell r="C62" t="str">
            <v>DNER-ES286/97</v>
          </cell>
          <cell r="D62" t="str">
            <v/>
          </cell>
          <cell r="E62" t="str">
            <v>m</v>
          </cell>
          <cell r="F62">
            <v>21</v>
          </cell>
          <cell r="G62">
            <v>737.8</v>
          </cell>
        </row>
        <row r="63">
          <cell r="A63" t="str">
            <v>04.201.02</v>
          </cell>
          <cell r="B63" t="str">
            <v>Boca de BSCC 2.00x2.00m - normal</v>
          </cell>
          <cell r="C63" t="str">
            <v/>
          </cell>
          <cell r="D63" t="str">
            <v/>
          </cell>
          <cell r="E63" t="str">
            <v>un</v>
          </cell>
          <cell r="F63">
            <v>2</v>
          </cell>
          <cell r="G63">
            <v>4874.24</v>
          </cell>
        </row>
        <row r="64">
          <cell r="A64" t="str">
            <v>P 04.100.21</v>
          </cell>
          <cell r="B64" t="str">
            <v>Tunnel liner plate, c/Epoxy-bonded, D=2,00m, E=2,70mm</v>
          </cell>
          <cell r="C64" t="str">
            <v/>
          </cell>
          <cell r="D64" t="str">
            <v/>
          </cell>
          <cell r="E64" t="str">
            <v>m</v>
          </cell>
          <cell r="F64">
            <v>44.5</v>
          </cell>
          <cell r="G64">
            <v>1370.71</v>
          </cell>
        </row>
        <row r="65">
          <cell r="A65" t="str">
            <v>04.999.02</v>
          </cell>
          <cell r="B65" t="str">
            <v>Demolição de dispositivos de concreto</v>
          </cell>
          <cell r="C65" t="str">
            <v>DNER-ES296/97</v>
          </cell>
          <cell r="D65" t="str">
            <v/>
          </cell>
          <cell r="E65" t="str">
            <v>m3</v>
          </cell>
          <cell r="F65">
            <v>25</v>
          </cell>
          <cell r="G65">
            <v>12.58</v>
          </cell>
        </row>
        <row r="66">
          <cell r="F66" t="str">
            <v>SUB-TOTAL</v>
          </cell>
        </row>
        <row r="67">
          <cell r="B67" t="str">
            <v>OBRAS COMPLEMENTARES</v>
          </cell>
        </row>
        <row r="68">
          <cell r="A68" t="str">
            <v>05.100.00</v>
          </cell>
          <cell r="B68" t="str">
            <v>Enleivamento</v>
          </cell>
          <cell r="C68" t="str">
            <v>DNER-ES341/97</v>
          </cell>
          <cell r="D68" t="str">
            <v/>
          </cell>
          <cell r="E68" t="str">
            <v>m2</v>
          </cell>
          <cell r="F68">
            <v>8136</v>
          </cell>
          <cell r="G68">
            <v>2.06</v>
          </cell>
        </row>
        <row r="69">
          <cell r="A69" t="str">
            <v>05.102.00</v>
          </cell>
          <cell r="B69" t="str">
            <v>Hidrossemeadura</v>
          </cell>
          <cell r="C69" t="str">
            <v>DNER-ES341/97</v>
          </cell>
          <cell r="D69" t="str">
            <v/>
          </cell>
          <cell r="E69" t="str">
            <v>m2</v>
          </cell>
          <cell r="F69">
            <v>420</v>
          </cell>
          <cell r="G69">
            <v>0.49</v>
          </cell>
        </row>
        <row r="70">
          <cell r="A70" t="str">
            <v>P 05.100.02</v>
          </cell>
          <cell r="B70" t="str">
            <v>Fornecimento e plantio de árvore selecionada</v>
          </cell>
          <cell r="C70" t="str">
            <v/>
          </cell>
          <cell r="D70" t="str">
            <v/>
          </cell>
          <cell r="E70" t="str">
            <v>un</v>
          </cell>
          <cell r="F70">
            <v>95</v>
          </cell>
          <cell r="G70">
            <v>6.02</v>
          </cell>
        </row>
      </sheetData>
      <sheetData sheetId="9" refreshError="1">
        <row r="14">
          <cell r="A14" t="str">
            <v>01.000.00</v>
          </cell>
          <cell r="B14" t="str">
            <v>Desmatamento,destocamento e limpeza de área com árvore até 0,15m</v>
          </cell>
          <cell r="C14" t="str">
            <v>DNER-ES278/97</v>
          </cell>
          <cell r="D14" t="str">
            <v/>
          </cell>
          <cell r="E14" t="str">
            <v>m2</v>
          </cell>
          <cell r="F14">
            <v>154200</v>
          </cell>
          <cell r="G14">
            <v>7.0000000000000007E-2</v>
          </cell>
        </row>
        <row r="15">
          <cell r="A15" t="str">
            <v>01.010.00</v>
          </cell>
          <cell r="B15" t="str">
            <v>Desmatamento e destocamento árvores de 0,15m a 0,30m</v>
          </cell>
          <cell r="C15" t="str">
            <v>DNER-ES278/97</v>
          </cell>
          <cell r="D15" t="str">
            <v/>
          </cell>
          <cell r="E15" t="str">
            <v>un</v>
          </cell>
          <cell r="F15">
            <v>1542</v>
          </cell>
          <cell r="G15">
            <v>8.92</v>
          </cell>
        </row>
        <row r="16">
          <cell r="A16" t="str">
            <v>01.011.00</v>
          </cell>
          <cell r="B16" t="str">
            <v>Desmatamento e destocamento árvores superior a 0,30m</v>
          </cell>
          <cell r="C16" t="str">
            <v>DNER-ES278/97</v>
          </cell>
          <cell r="D16" t="str">
            <v/>
          </cell>
          <cell r="E16" t="str">
            <v>un</v>
          </cell>
          <cell r="F16">
            <v>771</v>
          </cell>
          <cell r="G16">
            <v>26.75</v>
          </cell>
        </row>
        <row r="17">
          <cell r="A17" t="str">
            <v>01.100.01</v>
          </cell>
          <cell r="B17" t="str">
            <v>Escavação,carga e transportes de material de 1a  categoria DMT &lt;= 50m</v>
          </cell>
          <cell r="C17" t="str">
            <v>DNER-ES280/97</v>
          </cell>
          <cell r="D17" t="str">
            <v/>
          </cell>
          <cell r="E17" t="str">
            <v>m3</v>
          </cell>
          <cell r="F17">
            <v>1000</v>
          </cell>
          <cell r="G17">
            <v>0.62</v>
          </cell>
        </row>
        <row r="18">
          <cell r="A18" t="str">
            <v>01.100.09</v>
          </cell>
          <cell r="B18" t="str">
            <v>Escavação,carga e transportes de material de 1a categoria DMT= 50 a 200m</v>
          </cell>
          <cell r="C18" t="str">
            <v>DNER-ES280/97</v>
          </cell>
          <cell r="D18" t="str">
            <v/>
          </cell>
          <cell r="E18" t="str">
            <v>m3</v>
          </cell>
          <cell r="F18">
            <v>3580</v>
          </cell>
          <cell r="G18">
            <v>1.89</v>
          </cell>
        </row>
        <row r="19">
          <cell r="A19" t="str">
            <v>01.100.10</v>
          </cell>
          <cell r="B19" t="str">
            <v>Escavação,carga e transportes de material de 1a categoria DMT= 200 a 400m</v>
          </cell>
          <cell r="C19" t="str">
            <v>DNER-ES280/97</v>
          </cell>
          <cell r="D19" t="str">
            <v/>
          </cell>
          <cell r="E19" t="str">
            <v>m3</v>
          </cell>
          <cell r="F19">
            <v>389</v>
          </cell>
          <cell r="G19">
            <v>1.98</v>
          </cell>
        </row>
        <row r="20">
          <cell r="A20" t="str">
            <v>01.100.11</v>
          </cell>
          <cell r="B20" t="str">
            <v>Escavação,carga e transportes de material de 1a categoria DMT= 400 a 600m</v>
          </cell>
          <cell r="C20" t="str">
            <v>DNER-ES280/97</v>
          </cell>
          <cell r="D20" t="str">
            <v/>
          </cell>
          <cell r="E20" t="str">
            <v>m3</v>
          </cell>
          <cell r="F20">
            <v>1207</v>
          </cell>
          <cell r="G20">
            <v>2.12</v>
          </cell>
        </row>
        <row r="21">
          <cell r="A21" t="str">
            <v>01.100.12</v>
          </cell>
          <cell r="B21" t="str">
            <v>Escavação,carga e transportes de material de 1a categoria DMT= 600 a 800m</v>
          </cell>
          <cell r="C21" t="str">
            <v>DNER-ES280/97</v>
          </cell>
          <cell r="D21" t="str">
            <v/>
          </cell>
          <cell r="E21" t="str">
            <v>m3</v>
          </cell>
          <cell r="F21">
            <v>2411</v>
          </cell>
          <cell r="G21">
            <v>2.19</v>
          </cell>
        </row>
        <row r="22">
          <cell r="A22" t="str">
            <v>01.100.13</v>
          </cell>
          <cell r="B22" t="str">
            <v>Escavação,carga e transportes de material de 1a categoria DMT= 800 a 1000m</v>
          </cell>
          <cell r="C22" t="str">
            <v>DNER-ES280/97</v>
          </cell>
          <cell r="D22" t="str">
            <v/>
          </cell>
          <cell r="E22" t="str">
            <v>m3</v>
          </cell>
          <cell r="F22">
            <v>5249</v>
          </cell>
          <cell r="G22">
            <v>2.36</v>
          </cell>
        </row>
        <row r="23">
          <cell r="A23" t="str">
            <v>01.100.14</v>
          </cell>
          <cell r="B23" t="str">
            <v>Escavação,carga e transportes de material de 1a categoria DMT= 1000 a 1200m</v>
          </cell>
          <cell r="C23" t="str">
            <v>DNER-ES280/97</v>
          </cell>
          <cell r="D23" t="str">
            <v/>
          </cell>
          <cell r="E23" t="str">
            <v>m3</v>
          </cell>
          <cell r="F23">
            <v>18027</v>
          </cell>
          <cell r="G23">
            <v>2.4</v>
          </cell>
        </row>
        <row r="24">
          <cell r="A24" t="str">
            <v>01.100.15</v>
          </cell>
          <cell r="B24" t="str">
            <v>Escavação,carga e transportes de material de 1a categoria DMT= 1200 a 1400m</v>
          </cell>
          <cell r="C24" t="str">
            <v>DNER-ES280/97</v>
          </cell>
          <cell r="D24" t="str">
            <v/>
          </cell>
          <cell r="E24" t="str">
            <v>m3</v>
          </cell>
          <cell r="F24">
            <v>5127</v>
          </cell>
          <cell r="G24">
            <v>2.62</v>
          </cell>
        </row>
        <row r="25">
          <cell r="A25" t="str">
            <v>01.100.16</v>
          </cell>
          <cell r="B25" t="str">
            <v>Escavação,carga e transportes de material de 1a  categoria DMT 1400 a 1600m</v>
          </cell>
          <cell r="C25" t="str">
            <v>DNER-ES280/97</v>
          </cell>
          <cell r="D25" t="str">
            <v/>
          </cell>
          <cell r="E25" t="str">
            <v>m3</v>
          </cell>
          <cell r="F25">
            <v>2145</v>
          </cell>
          <cell r="G25">
            <v>2.73</v>
          </cell>
        </row>
        <row r="26">
          <cell r="A26" t="str">
            <v>01.100.17</v>
          </cell>
          <cell r="B26" t="str">
            <v>Escavação,carga e transportes de material de 1a categoria DMT= 1600 a 1800m</v>
          </cell>
          <cell r="C26" t="str">
            <v>DNER-ES280/97</v>
          </cell>
          <cell r="D26" t="str">
            <v/>
          </cell>
          <cell r="E26" t="str">
            <v>m3</v>
          </cell>
          <cell r="F26">
            <v>1313</v>
          </cell>
          <cell r="G26">
            <v>2.84</v>
          </cell>
        </row>
        <row r="27">
          <cell r="A27" t="str">
            <v>01.100.18</v>
          </cell>
          <cell r="B27" t="str">
            <v>Escavação,carga e transportes de material de 1a categoria DMT= 1800 a 2000m</v>
          </cell>
          <cell r="C27" t="str">
            <v>DNER-ES280/97</v>
          </cell>
          <cell r="D27" t="str">
            <v/>
          </cell>
          <cell r="E27" t="str">
            <v>m3</v>
          </cell>
          <cell r="F27">
            <v>1078</v>
          </cell>
          <cell r="G27">
            <v>2.92</v>
          </cell>
        </row>
        <row r="28">
          <cell r="A28" t="str">
            <v>01.100.19</v>
          </cell>
          <cell r="B28" t="str">
            <v>Escavação,carga e transportes de material de 1a categoria DMT= 2000 a 3000m</v>
          </cell>
          <cell r="C28" t="str">
            <v>DNER-ES280/97</v>
          </cell>
          <cell r="D28" t="str">
            <v/>
          </cell>
          <cell r="E28" t="str">
            <v>m3</v>
          </cell>
          <cell r="F28">
            <v>16291</v>
          </cell>
          <cell r="G28">
            <v>3.26</v>
          </cell>
        </row>
        <row r="29">
          <cell r="A29" t="str">
            <v>DER50260</v>
          </cell>
          <cell r="B29" t="str">
            <v>Esc.  Carga e Transp. de mat. 1a cat. c/ CB 5000&lt;DMT&lt;6000m</v>
          </cell>
          <cell r="C29" t="str">
            <v/>
          </cell>
          <cell r="D29" t="str">
            <v/>
          </cell>
          <cell r="E29" t="str">
            <v>m3</v>
          </cell>
          <cell r="F29">
            <v>808</v>
          </cell>
          <cell r="G29">
            <v>4.29</v>
          </cell>
        </row>
        <row r="30">
          <cell r="A30" t="str">
            <v>DER50270</v>
          </cell>
          <cell r="B30" t="str">
            <v>Esc.  Carga e Transp. de mat. 1a cat. c/ CB 6000&lt;DMT&lt;7000m</v>
          </cell>
          <cell r="C30" t="str">
            <v/>
          </cell>
          <cell r="D30" t="str">
            <v/>
          </cell>
          <cell r="E30" t="str">
            <v>m3</v>
          </cell>
          <cell r="F30">
            <v>6239</v>
          </cell>
          <cell r="G30">
            <v>4.79</v>
          </cell>
        </row>
        <row r="31">
          <cell r="A31" t="str">
            <v>DER50315</v>
          </cell>
          <cell r="B31" t="str">
            <v>Esc.  Carga e Transp. de mat. 1a cat. c/ CB 12000&lt;DMT&lt;14000m</v>
          </cell>
          <cell r="C31" t="str">
            <v/>
          </cell>
          <cell r="D31" t="str">
            <v/>
          </cell>
          <cell r="E31" t="str">
            <v>m3</v>
          </cell>
          <cell r="F31">
            <v>16257</v>
          </cell>
          <cell r="G31">
            <v>8.0299999999999994</v>
          </cell>
        </row>
        <row r="32">
          <cell r="A32" t="str">
            <v>01.101.09</v>
          </cell>
          <cell r="B32" t="str">
            <v>Escavação,carga e transportes de material de 2a categoria,c/CB, DMT 50 a 200m</v>
          </cell>
          <cell r="C32" t="str">
            <v>DNER-ES280/97</v>
          </cell>
          <cell r="D32" t="str">
            <v/>
          </cell>
          <cell r="E32" t="str">
            <v>m3</v>
          </cell>
          <cell r="F32">
            <v>100</v>
          </cell>
          <cell r="G32">
            <v>2.85</v>
          </cell>
        </row>
        <row r="33">
          <cell r="A33" t="str">
            <v>01.101.10</v>
          </cell>
          <cell r="B33" t="str">
            <v>Escavação,carga e transportes de material de 2a categoria,c/CB,  DMT 200 a 400m</v>
          </cell>
          <cell r="C33" t="str">
            <v>DNER-ES280/97</v>
          </cell>
          <cell r="D33" t="str">
            <v/>
          </cell>
          <cell r="E33" t="str">
            <v>m3</v>
          </cell>
          <cell r="F33">
            <v>100</v>
          </cell>
          <cell r="G33">
            <v>2.97</v>
          </cell>
        </row>
        <row r="34">
          <cell r="A34" t="str">
            <v>01.101.11</v>
          </cell>
          <cell r="B34" t="str">
            <v>Escavação,carga e transportes de material de 2a categoria,c/CB,  DMT 400 a 600m</v>
          </cell>
          <cell r="C34" t="str">
            <v>DNER-ES280/97</v>
          </cell>
          <cell r="D34" t="str">
            <v/>
          </cell>
          <cell r="E34" t="str">
            <v>m3</v>
          </cell>
          <cell r="F34">
            <v>100</v>
          </cell>
          <cell r="G34">
            <v>3.15</v>
          </cell>
        </row>
        <row r="35">
          <cell r="A35" t="str">
            <v>01.101.12</v>
          </cell>
          <cell r="B35" t="str">
            <v>Escavação,carga e transportes de material de 2a categoria,c/CB,  DMT 600 a 800m</v>
          </cell>
          <cell r="C35" t="str">
            <v>DNER-ES280/97</v>
          </cell>
          <cell r="D35" t="str">
            <v/>
          </cell>
          <cell r="E35" t="str">
            <v>m3</v>
          </cell>
          <cell r="F35">
            <v>4759</v>
          </cell>
          <cell r="G35">
            <v>3.23</v>
          </cell>
        </row>
        <row r="36">
          <cell r="A36" t="str">
            <v>01.101.13</v>
          </cell>
          <cell r="B36" t="str">
            <v>Escavação,carga e transportes de material de 2a categoria,c/CB,  DMT 800 a 1 000m</v>
          </cell>
          <cell r="C36" t="str">
            <v>DNER-ES280/97</v>
          </cell>
          <cell r="D36" t="str">
            <v/>
          </cell>
          <cell r="E36" t="str">
            <v>m3</v>
          </cell>
          <cell r="F36">
            <v>100</v>
          </cell>
          <cell r="G36">
            <v>3.42</v>
          </cell>
        </row>
        <row r="37">
          <cell r="A37" t="str">
            <v>01.101.14</v>
          </cell>
          <cell r="B37" t="str">
            <v>Escavação,carga e transportes de material de 2a categoria,c/CB,  DMT 1000 a 1200m</v>
          </cell>
          <cell r="C37" t="str">
            <v>DNER-ES280/97</v>
          </cell>
          <cell r="D37" t="str">
            <v/>
          </cell>
          <cell r="E37" t="str">
            <v>m3</v>
          </cell>
          <cell r="F37">
            <v>12018</v>
          </cell>
          <cell r="G37">
            <v>3.49</v>
          </cell>
        </row>
        <row r="38">
          <cell r="A38" t="str">
            <v>01.101.15</v>
          </cell>
          <cell r="B38" t="str">
            <v>Escavação,carga e transportes de material de 2a categoria,c/CB,  DMT 1200 a 1400m</v>
          </cell>
          <cell r="C38" t="str">
            <v>DNER-ES280/97</v>
          </cell>
          <cell r="D38" t="str">
            <v/>
          </cell>
          <cell r="E38" t="str">
            <v>m3</v>
          </cell>
          <cell r="F38">
            <v>570</v>
          </cell>
          <cell r="G38">
            <v>3.73</v>
          </cell>
        </row>
        <row r="39">
          <cell r="A39" t="str">
            <v>01.101.16</v>
          </cell>
          <cell r="B39" t="str">
            <v>Escavação,carga e transportes de material de 2a categoria,c/CB,  DMT 1400 a 1600m</v>
          </cell>
          <cell r="C39" t="str">
            <v>DNER-ES280/97</v>
          </cell>
          <cell r="D39" t="str">
            <v/>
          </cell>
          <cell r="E39" t="str">
            <v>m3</v>
          </cell>
          <cell r="F39">
            <v>238</v>
          </cell>
          <cell r="G39">
            <v>3.87</v>
          </cell>
        </row>
        <row r="40">
          <cell r="A40" t="str">
            <v>01.101.17</v>
          </cell>
          <cell r="B40" t="str">
            <v>Escavação,carga e transportes de material de 2a categoria,c/CB,  DMT 1600 a 1800m</v>
          </cell>
          <cell r="C40" t="str">
            <v>DNER-ES280/97</v>
          </cell>
          <cell r="D40" t="str">
            <v/>
          </cell>
          <cell r="E40" t="str">
            <v>m3</v>
          </cell>
          <cell r="F40">
            <v>100</v>
          </cell>
          <cell r="G40">
            <v>3.99</v>
          </cell>
        </row>
        <row r="41">
          <cell r="A41" t="str">
            <v>01.101.18</v>
          </cell>
          <cell r="B41" t="str">
            <v>Escavação,carga e transportes de material de 2a categoria,c/CB,  DMT 1800 a 2000m</v>
          </cell>
          <cell r="C41" t="str">
            <v>DNER-ES280/97</v>
          </cell>
          <cell r="D41" t="str">
            <v/>
          </cell>
          <cell r="E41" t="str">
            <v>m3</v>
          </cell>
          <cell r="F41">
            <v>235</v>
          </cell>
          <cell r="G41">
            <v>4.1399999999999997</v>
          </cell>
        </row>
        <row r="42">
          <cell r="A42" t="str">
            <v>01.101.19</v>
          </cell>
          <cell r="B42" t="str">
            <v>Escavação,carga e transportes de material de 2a categoria,c/CB,  DMT 2000 a 3000m</v>
          </cell>
          <cell r="C42" t="str">
            <v>DNER-ES280/97</v>
          </cell>
          <cell r="D42" t="str">
            <v/>
          </cell>
          <cell r="E42" t="str">
            <v>m3</v>
          </cell>
          <cell r="F42">
            <v>557</v>
          </cell>
          <cell r="G42">
            <v>4.51</v>
          </cell>
        </row>
        <row r="43">
          <cell r="A43" t="str">
            <v>DER51250</v>
          </cell>
          <cell r="B43" t="str">
            <v>Escavação,carga e transportes de material de 2a categoria DMT 5000 a 6000m</v>
          </cell>
          <cell r="C43" t="str">
            <v/>
          </cell>
          <cell r="D43" t="str">
            <v/>
          </cell>
          <cell r="E43" t="str">
            <v>m3</v>
          </cell>
          <cell r="F43">
            <v>1802</v>
          </cell>
          <cell r="G43">
            <v>5.7</v>
          </cell>
        </row>
        <row r="44">
          <cell r="A44" t="str">
            <v>DER51260</v>
          </cell>
          <cell r="B44" t="str">
            <v>Escavação,carga e transportes de material de 2a categoria DMT 6000 a 7000m</v>
          </cell>
          <cell r="C44" t="str">
            <v/>
          </cell>
          <cell r="D44" t="str">
            <v/>
          </cell>
          <cell r="E44" t="str">
            <v>m3</v>
          </cell>
          <cell r="F44">
            <v>1248</v>
          </cell>
          <cell r="G44">
            <v>6.34</v>
          </cell>
        </row>
        <row r="45">
          <cell r="A45" t="str">
            <v>DER51310</v>
          </cell>
          <cell r="B45" t="str">
            <v>Escavação,carga e transportes de material de 2a categoria DMT 12000 a 14000m</v>
          </cell>
          <cell r="C45" t="str">
            <v/>
          </cell>
          <cell r="D45" t="str">
            <v/>
          </cell>
          <cell r="E45" t="str">
            <v>m3</v>
          </cell>
          <cell r="F45">
            <v>100</v>
          </cell>
          <cell r="G45">
            <v>10.14</v>
          </cell>
        </row>
        <row r="46">
          <cell r="A46" t="str">
            <v>DER52095</v>
          </cell>
          <cell r="B46" t="str">
            <v>Esc. Carga e Transp. de solos moles 800&lt;DMT&lt;=1000m</v>
          </cell>
          <cell r="C46" t="str">
            <v/>
          </cell>
          <cell r="D46" t="str">
            <v/>
          </cell>
          <cell r="E46" t="str">
            <v>m3</v>
          </cell>
          <cell r="F46">
            <v>808</v>
          </cell>
          <cell r="G46">
            <v>4.7</v>
          </cell>
        </row>
        <row r="47">
          <cell r="A47" t="str">
            <v>DER52101</v>
          </cell>
          <cell r="B47" t="str">
            <v>Esc. Carga e Transp. de solos moles 1200&lt;DMT&lt;=1400m</v>
          </cell>
          <cell r="C47" t="str">
            <v/>
          </cell>
          <cell r="D47" t="str">
            <v/>
          </cell>
          <cell r="E47" t="str">
            <v>m3</v>
          </cell>
          <cell r="F47">
            <v>1500</v>
          </cell>
          <cell r="G47">
            <v>4.74</v>
          </cell>
        </row>
        <row r="48">
          <cell r="A48" t="str">
            <v>DER52105</v>
          </cell>
          <cell r="B48" t="str">
            <v>Esc. Carga e Transp. de solos moles 2000&lt;DMT&lt;=3000m</v>
          </cell>
          <cell r="C48" t="str">
            <v/>
          </cell>
          <cell r="D48" t="str">
            <v/>
          </cell>
          <cell r="E48" t="str">
            <v>m3</v>
          </cell>
          <cell r="F48">
            <v>1222</v>
          </cell>
          <cell r="G48">
            <v>5.77</v>
          </cell>
        </row>
        <row r="49">
          <cell r="A49" t="str">
            <v>DER52106</v>
          </cell>
          <cell r="B49" t="str">
            <v>Esc. Carga e Transp. de solos moles 3000&lt;DMT&lt;=4000m</v>
          </cell>
          <cell r="C49" t="str">
            <v/>
          </cell>
          <cell r="D49" t="str">
            <v/>
          </cell>
          <cell r="E49" t="str">
            <v>m3</v>
          </cell>
          <cell r="F49">
            <v>3135</v>
          </cell>
          <cell r="G49">
            <v>6.37</v>
          </cell>
        </row>
        <row r="50">
          <cell r="A50" t="str">
            <v>01.510.00</v>
          </cell>
          <cell r="B50" t="str">
            <v>Compactação de aterros a 95% Proctor Normal</v>
          </cell>
          <cell r="C50" t="str">
            <v>DNER-ES282/97</v>
          </cell>
          <cell r="D50" t="str">
            <v/>
          </cell>
          <cell r="E50" t="str">
            <v>m3</v>
          </cell>
          <cell r="F50">
            <v>48343</v>
          </cell>
          <cell r="G50">
            <v>0.79</v>
          </cell>
        </row>
        <row r="51">
          <cell r="A51" t="str">
            <v>01.511.00</v>
          </cell>
          <cell r="B51" t="str">
            <v>Compactação de aterros a 100% Proctor Normal</v>
          </cell>
          <cell r="C51" t="str">
            <v>DNER-ES282/97</v>
          </cell>
          <cell r="D51" t="str">
            <v/>
          </cell>
          <cell r="E51" t="str">
            <v>m3</v>
          </cell>
          <cell r="F51">
            <v>22313</v>
          </cell>
          <cell r="G51">
            <v>1.36</v>
          </cell>
        </row>
        <row r="52">
          <cell r="F52" t="str">
            <v>SUB-TOTAL</v>
          </cell>
        </row>
        <row r="54">
          <cell r="B54" t="str">
            <v>PAVIMENTAÇÃO</v>
          </cell>
        </row>
        <row r="55">
          <cell r="A55" t="str">
            <v>02.000.00</v>
          </cell>
          <cell r="B55" t="str">
            <v>Regularização do subleito</v>
          </cell>
          <cell r="C55" t="str">
            <v/>
          </cell>
          <cell r="D55" t="str">
            <v/>
          </cell>
          <cell r="E55" t="str">
            <v>m2</v>
          </cell>
          <cell r="F55">
            <v>104259</v>
          </cell>
          <cell r="G55">
            <v>0.3</v>
          </cell>
        </row>
        <row r="56">
          <cell r="A56" t="str">
            <v>DER53130</v>
          </cell>
          <cell r="B56" t="str">
            <v>Camada de macadame seco</v>
          </cell>
          <cell r="C56" t="str">
            <v/>
          </cell>
          <cell r="D56" t="str">
            <v/>
          </cell>
          <cell r="E56" t="str">
            <v>m3</v>
          </cell>
          <cell r="F56">
            <v>17459</v>
          </cell>
          <cell r="G56">
            <v>21.86</v>
          </cell>
        </row>
        <row r="57">
          <cell r="A57" t="str">
            <v>02.230.00</v>
          </cell>
          <cell r="B57" t="str">
            <v>Base brita graduada</v>
          </cell>
          <cell r="C57" t="str">
            <v>DNER-ES303/97</v>
          </cell>
          <cell r="D57" t="str">
            <v/>
          </cell>
          <cell r="E57" t="str">
            <v>m3</v>
          </cell>
          <cell r="F57">
            <v>13838</v>
          </cell>
          <cell r="G57">
            <v>28.06</v>
          </cell>
        </row>
        <row r="58">
          <cell r="A58" t="str">
            <v>02.300.00</v>
          </cell>
          <cell r="B58" t="str">
            <v>Imprimação - Fornecimento, transporte e execução</v>
          </cell>
          <cell r="C58" t="str">
            <v>DNER-ES306/97</v>
          </cell>
          <cell r="D58" t="str">
            <v/>
          </cell>
          <cell r="E58" t="str">
            <v>m2</v>
          </cell>
          <cell r="F58">
            <v>92533</v>
          </cell>
          <cell r="G58">
            <v>1.1100000000000001</v>
          </cell>
        </row>
        <row r="59">
          <cell r="A59" t="str">
            <v>02.400.00</v>
          </cell>
          <cell r="B59" t="str">
            <v>Pintura de ligação - Fornec., transporte e execução</v>
          </cell>
          <cell r="C59" t="str">
            <v>DNER-ES307/97</v>
          </cell>
          <cell r="D59" t="str">
            <v/>
          </cell>
          <cell r="E59" t="str">
            <v>m2</v>
          </cell>
          <cell r="F59">
            <v>170839</v>
          </cell>
          <cell r="G59">
            <v>0.41</v>
          </cell>
        </row>
        <row r="60">
          <cell r="A60" t="str">
            <v>02.540.01</v>
          </cell>
          <cell r="B60" t="str">
            <v>Concreto betuminoso usinado a quente - usina 100/140 t/h</v>
          </cell>
          <cell r="C60" t="str">
            <v>DNER-ES313/97</v>
          </cell>
          <cell r="D60" t="str">
            <v/>
          </cell>
          <cell r="E60" t="str">
            <v>t</v>
          </cell>
          <cell r="F60">
            <v>19054</v>
          </cell>
          <cell r="G60">
            <v>67.64</v>
          </cell>
        </row>
        <row r="61">
          <cell r="A61" t="str">
            <v>DER82200</v>
          </cell>
          <cell r="B61" t="str">
            <v>Remoção de revestimento de CBUQ</v>
          </cell>
          <cell r="C61" t="str">
            <v/>
          </cell>
          <cell r="D61" t="str">
            <v/>
          </cell>
          <cell r="E61" t="str">
            <v>m3</v>
          </cell>
          <cell r="F61">
            <v>1526</v>
          </cell>
          <cell r="G61">
            <v>5.73</v>
          </cell>
        </row>
        <row r="62">
          <cell r="A62" t="str">
            <v>DER82200a</v>
          </cell>
          <cell r="B62" t="str">
            <v>Remoção de camada granular</v>
          </cell>
          <cell r="C62" t="str">
            <v/>
          </cell>
          <cell r="D62" t="str">
            <v/>
          </cell>
          <cell r="E62" t="str">
            <v>m3</v>
          </cell>
          <cell r="F62">
            <v>1526</v>
          </cell>
          <cell r="G62">
            <v>4.67</v>
          </cell>
        </row>
        <row r="63">
          <cell r="A63" t="str">
            <v>DER82150</v>
          </cell>
          <cell r="B63" t="str">
            <v>Remoção de pavimento a paralelelpípedo</v>
          </cell>
          <cell r="C63" t="str">
            <v/>
          </cell>
          <cell r="D63" t="str">
            <v/>
          </cell>
          <cell r="E63" t="str">
            <v>m2</v>
          </cell>
          <cell r="F63">
            <v>2238</v>
          </cell>
          <cell r="G63">
            <v>0.62</v>
          </cell>
        </row>
        <row r="64">
          <cell r="F64" t="str">
            <v>SUB-TOTAL</v>
          </cell>
        </row>
        <row r="65">
          <cell r="B65" t="str">
            <v>DRENAGEM</v>
          </cell>
        </row>
        <row r="66">
          <cell r="A66" t="str">
            <v>04.000.00</v>
          </cell>
          <cell r="B66" t="str">
            <v>Escavação manual em material de 1a categoria</v>
          </cell>
          <cell r="C66" t="str">
            <v/>
          </cell>
          <cell r="D66" t="str">
            <v/>
          </cell>
          <cell r="E66" t="str">
            <v>m3</v>
          </cell>
          <cell r="F66">
            <v>142</v>
          </cell>
          <cell r="G66">
            <v>17.57</v>
          </cell>
        </row>
        <row r="67">
          <cell r="A67" t="str">
            <v>04.001.00</v>
          </cell>
          <cell r="B67" t="str">
            <v>Escavação mecânica em material de 1a categoria</v>
          </cell>
          <cell r="C67" t="str">
            <v/>
          </cell>
          <cell r="D67" t="str">
            <v/>
          </cell>
          <cell r="E67" t="str">
            <v>m3</v>
          </cell>
          <cell r="F67">
            <v>2950</v>
          </cell>
          <cell r="G67">
            <v>2.09</v>
          </cell>
        </row>
        <row r="68">
          <cell r="A68" t="str">
            <v>04.001.01</v>
          </cell>
          <cell r="B68" t="str">
            <v>Escavação mecânica,reaterro e compactação (material de 1a categoria)</v>
          </cell>
          <cell r="C68" t="str">
            <v/>
          </cell>
          <cell r="D68" t="str">
            <v/>
          </cell>
          <cell r="E68" t="str">
            <v>m3</v>
          </cell>
          <cell r="F68">
            <v>928.4</v>
          </cell>
          <cell r="G68">
            <v>3.03</v>
          </cell>
        </row>
        <row r="69">
          <cell r="A69" t="str">
            <v>04.401.01</v>
          </cell>
          <cell r="B69" t="str">
            <v>Valeta de prot. de aterro c/ revest. vegetal VPA 01</v>
          </cell>
          <cell r="C69" t="str">
            <v/>
          </cell>
          <cell r="D69" t="str">
            <v/>
          </cell>
          <cell r="E69" t="str">
            <v>m</v>
          </cell>
          <cell r="F69">
            <v>1908</v>
          </cell>
          <cell r="G69">
            <v>31.98</v>
          </cell>
        </row>
        <row r="70">
          <cell r="A70" t="str">
            <v>04.401.02</v>
          </cell>
          <cell r="B70" t="str">
            <v>Valeta de prot. de aterro c/ revest. vegetal VPA 02</v>
          </cell>
          <cell r="C70" t="str">
            <v/>
          </cell>
          <cell r="D70" t="str">
            <v/>
          </cell>
          <cell r="E70" t="str">
            <v>m</v>
          </cell>
          <cell r="F70">
            <v>836</v>
          </cell>
          <cell r="G70">
            <v>24.32</v>
          </cell>
        </row>
        <row r="71">
          <cell r="A71" t="str">
            <v>04.500.06</v>
          </cell>
          <cell r="B71" t="str">
            <v>Dreno longit. profundo p/cortes em solo- DPS 06</v>
          </cell>
          <cell r="C71" t="str">
            <v>DNER-ES292/97</v>
          </cell>
          <cell r="D71" t="str">
            <v/>
          </cell>
          <cell r="E71" t="str">
            <v>m</v>
          </cell>
          <cell r="F71">
            <v>1243</v>
          </cell>
          <cell r="G71">
            <v>34.94</v>
          </cell>
        </row>
        <row r="72">
          <cell r="A72" t="str">
            <v>04.502.02</v>
          </cell>
          <cell r="B72" t="str">
            <v>Boca de saída p/ dreno longit. profundo- BSD 02</v>
          </cell>
          <cell r="C72" t="str">
            <v/>
          </cell>
          <cell r="D72" t="str">
            <v/>
          </cell>
          <cell r="E72" t="str">
            <v>un</v>
          </cell>
          <cell r="F72">
            <v>2</v>
          </cell>
          <cell r="G72">
            <v>49.08</v>
          </cell>
        </row>
        <row r="73">
          <cell r="A73" t="str">
            <v>04.510.03</v>
          </cell>
          <cell r="B73" t="str">
            <v>Dreno sub- superficial- DSS 03</v>
          </cell>
          <cell r="C73" t="str">
            <v>DNER-ES294/97</v>
          </cell>
          <cell r="D73" t="str">
            <v/>
          </cell>
          <cell r="E73" t="str">
            <v>m</v>
          </cell>
          <cell r="F73">
            <v>3497</v>
          </cell>
          <cell r="G73">
            <v>3.71</v>
          </cell>
        </row>
        <row r="74">
          <cell r="A74" t="str">
            <v>04.511.01</v>
          </cell>
          <cell r="B74" t="str">
            <v>Boca de saída p/ dreno sub-superficial-BSD 03</v>
          </cell>
          <cell r="C74" t="str">
            <v/>
          </cell>
          <cell r="D74" t="str">
            <v/>
          </cell>
          <cell r="E74" t="str">
            <v>un</v>
          </cell>
          <cell r="F74">
            <v>5</v>
          </cell>
          <cell r="G74">
            <v>20.86</v>
          </cell>
        </row>
        <row r="75">
          <cell r="A75" t="str">
            <v>04.900.21</v>
          </cell>
          <cell r="B75" t="str">
            <v>Sarjeta de cant. central de concreto-SCC 01</v>
          </cell>
          <cell r="C75" t="str">
            <v>DNER-ES288/97</v>
          </cell>
          <cell r="D75" t="str">
            <v/>
          </cell>
          <cell r="E75" t="str">
            <v>m</v>
          </cell>
          <cell r="F75">
            <v>3036</v>
          </cell>
          <cell r="G75">
            <v>13.85</v>
          </cell>
        </row>
        <row r="76">
          <cell r="A76" t="str">
            <v>04.900.22</v>
          </cell>
          <cell r="B76" t="str">
            <v>Sarjeta de cant. central de concreto-SCC 02</v>
          </cell>
          <cell r="C76" t="str">
            <v>DNER-ES288/97</v>
          </cell>
          <cell r="D76" t="str">
            <v/>
          </cell>
          <cell r="E76" t="str">
            <v>m</v>
          </cell>
          <cell r="F76">
            <v>638</v>
          </cell>
          <cell r="G76">
            <v>19.170000000000002</v>
          </cell>
        </row>
        <row r="77">
          <cell r="A77" t="str">
            <v>04.900.03</v>
          </cell>
          <cell r="B77" t="str">
            <v>Sarjeta triangular de concreto-STC 03</v>
          </cell>
          <cell r="C77" t="str">
            <v>DNER-ES288/97</v>
          </cell>
          <cell r="D77" t="str">
            <v/>
          </cell>
          <cell r="E77" t="str">
            <v>m</v>
          </cell>
          <cell r="F77">
            <v>55</v>
          </cell>
          <cell r="G77">
            <v>16.02</v>
          </cell>
        </row>
        <row r="78">
          <cell r="A78" t="str">
            <v>04.910.05</v>
          </cell>
          <cell r="B78" t="str">
            <v>Meio-fio de concreto-MFC 05</v>
          </cell>
          <cell r="C78" t="str">
            <v>DNER-ES290/97</v>
          </cell>
          <cell r="D78" t="str">
            <v/>
          </cell>
          <cell r="E78" t="str">
            <v>m</v>
          </cell>
          <cell r="F78">
            <v>21252</v>
          </cell>
          <cell r="G78">
            <v>10.54</v>
          </cell>
        </row>
        <row r="79">
          <cell r="A79" t="str">
            <v>DER78150b</v>
          </cell>
          <cell r="B79" t="str">
            <v>Caixa coletora de sarjeta - CCS, D=40cm E H=1,00m</v>
          </cell>
          <cell r="C79" t="str">
            <v/>
          </cell>
          <cell r="D79" t="str">
            <v/>
          </cell>
          <cell r="E79" t="str">
            <v>un</v>
          </cell>
          <cell r="F79">
            <v>4</v>
          </cell>
          <cell r="G79">
            <v>382.07</v>
          </cell>
        </row>
        <row r="80">
          <cell r="A80" t="str">
            <v>DER78150c</v>
          </cell>
          <cell r="B80" t="str">
            <v>Caixa coletora de sarjeta - CCS, D=40cm E H=1,50m</v>
          </cell>
          <cell r="C80" t="str">
            <v/>
          </cell>
          <cell r="D80" t="str">
            <v/>
          </cell>
          <cell r="E80" t="str">
            <v>un</v>
          </cell>
          <cell r="F80">
            <v>2</v>
          </cell>
          <cell r="G80">
            <v>503.68</v>
          </cell>
        </row>
        <row r="81">
          <cell r="A81" t="str">
            <v>DER78150a</v>
          </cell>
          <cell r="B81" t="str">
            <v>Caixa coletora de sarjeta - CCS, D=60cm E H=1,5m</v>
          </cell>
          <cell r="C81" t="str">
            <v/>
          </cell>
          <cell r="D81" t="str">
            <v/>
          </cell>
          <cell r="E81" t="str">
            <v>un</v>
          </cell>
          <cell r="F81">
            <v>1</v>
          </cell>
          <cell r="G81">
            <v>500.45</v>
          </cell>
        </row>
        <row r="82">
          <cell r="A82" t="str">
            <v>04.930.01</v>
          </cell>
          <cell r="B82" t="str">
            <v>Caixa coletora de sarjeta-CCS 01</v>
          </cell>
          <cell r="C82" t="str">
            <v>DNER-ES287/97</v>
          </cell>
          <cell r="D82" t="str">
            <v/>
          </cell>
          <cell r="E82" t="str">
            <v>un</v>
          </cell>
          <cell r="F82">
            <v>1</v>
          </cell>
          <cell r="G82">
            <v>568.85</v>
          </cell>
        </row>
        <row r="83">
          <cell r="A83" t="str">
            <v>04.931.03</v>
          </cell>
          <cell r="B83" t="str">
            <v>Caixa coletora de talvegue-CCT 03</v>
          </cell>
          <cell r="C83" t="str">
            <v>DNER-ES287/97</v>
          </cell>
          <cell r="D83" t="str">
            <v/>
          </cell>
          <cell r="E83" t="str">
            <v>un</v>
          </cell>
          <cell r="F83">
            <v>2</v>
          </cell>
          <cell r="G83">
            <v>551.65</v>
          </cell>
        </row>
        <row r="84">
          <cell r="A84" t="str">
            <v>04.931.02</v>
          </cell>
          <cell r="B84" t="str">
            <v>Caixa coletora de talvegue-CCT 02</v>
          </cell>
          <cell r="C84" t="str">
            <v>DNER-ES287/97</v>
          </cell>
          <cell r="D84" t="str">
            <v/>
          </cell>
          <cell r="E84" t="str">
            <v>un</v>
          </cell>
          <cell r="F84">
            <v>1</v>
          </cell>
          <cell r="G84">
            <v>564.34</v>
          </cell>
        </row>
        <row r="85">
          <cell r="A85" t="str">
            <v>04.960.01</v>
          </cell>
          <cell r="B85" t="str">
            <v>Boca de lobo simples c/ grelha de concreto-BLS 01</v>
          </cell>
          <cell r="C85" t="str">
            <v/>
          </cell>
          <cell r="D85" t="str">
            <v/>
          </cell>
          <cell r="E85" t="str">
            <v>un</v>
          </cell>
          <cell r="F85">
            <v>12</v>
          </cell>
          <cell r="G85">
            <v>203.51</v>
          </cell>
        </row>
        <row r="86">
          <cell r="A86" t="str">
            <v>04.960.02</v>
          </cell>
          <cell r="B86" t="str">
            <v>Boca de lobo simples c/ grelha de concreto-BLS 02</v>
          </cell>
          <cell r="C86" t="str">
            <v/>
          </cell>
          <cell r="D86" t="str">
            <v/>
          </cell>
          <cell r="E86" t="str">
            <v>un</v>
          </cell>
          <cell r="F86">
            <v>13</v>
          </cell>
          <cell r="G86">
            <v>257.83999999999997</v>
          </cell>
        </row>
        <row r="87">
          <cell r="A87" t="str">
            <v>04.960.03</v>
          </cell>
          <cell r="B87" t="str">
            <v>Boca de lobo simples c/ grelha de concreto-BLS 03</v>
          </cell>
          <cell r="C87" t="str">
            <v/>
          </cell>
          <cell r="D87" t="str">
            <v/>
          </cell>
          <cell r="E87" t="str">
            <v>un</v>
          </cell>
          <cell r="F87">
            <v>7</v>
          </cell>
          <cell r="G87">
            <v>312.23</v>
          </cell>
        </row>
        <row r="88">
          <cell r="A88" t="str">
            <v>04.961.02</v>
          </cell>
          <cell r="B88" t="str">
            <v>Boca de lobo dupla c/ grelha de concreto-BLD 02</v>
          </cell>
          <cell r="C88" t="str">
            <v/>
          </cell>
          <cell r="D88" t="str">
            <v/>
          </cell>
          <cell r="E88" t="str">
            <v>un</v>
          </cell>
          <cell r="F88">
            <v>3</v>
          </cell>
          <cell r="G88">
            <v>476.56</v>
          </cell>
        </row>
        <row r="89">
          <cell r="A89" t="str">
            <v>04.999.01</v>
          </cell>
          <cell r="B89" t="str">
            <v>Remoção de bueiros existentes</v>
          </cell>
          <cell r="C89" t="str">
            <v/>
          </cell>
          <cell r="D89" t="str">
            <v/>
          </cell>
          <cell r="E89" t="str">
            <v>m</v>
          </cell>
          <cell r="F89">
            <v>65</v>
          </cell>
          <cell r="G89">
            <v>13.06</v>
          </cell>
        </row>
        <row r="90">
          <cell r="A90" t="str">
            <v>04.999.02</v>
          </cell>
          <cell r="B90" t="str">
            <v>Demolição de dispositivos de concreto</v>
          </cell>
          <cell r="C90" t="str">
            <v>DNER-ES296/97</v>
          </cell>
          <cell r="D90" t="str">
            <v/>
          </cell>
          <cell r="E90" t="str">
            <v>m3</v>
          </cell>
          <cell r="F90">
            <v>69.599999999999994</v>
          </cell>
          <cell r="G90">
            <v>12.58</v>
          </cell>
        </row>
        <row r="91">
          <cell r="A91" t="str">
            <v>P 04.100.07</v>
          </cell>
          <cell r="B91" t="str">
            <v>Execução de galerias D=0,40 c/ lastro de brita</v>
          </cell>
          <cell r="C91" t="str">
            <v/>
          </cell>
          <cell r="D91" t="str">
            <v/>
          </cell>
          <cell r="E91" t="str">
            <v>m</v>
          </cell>
          <cell r="F91">
            <v>2037</v>
          </cell>
          <cell r="G91">
            <v>41.68</v>
          </cell>
        </row>
        <row r="92">
          <cell r="A92" t="str">
            <v>P 04.100.09</v>
          </cell>
          <cell r="B92" t="str">
            <v>Execução de galerias D=0,60 c/ lastro de brita</v>
          </cell>
          <cell r="C92" t="str">
            <v/>
          </cell>
          <cell r="D92" t="str">
            <v/>
          </cell>
          <cell r="E92" t="str">
            <v>m</v>
          </cell>
          <cell r="F92">
            <v>529</v>
          </cell>
          <cell r="G92">
            <v>100.67</v>
          </cell>
        </row>
        <row r="93">
          <cell r="A93" t="str">
            <v>P 04.100.08</v>
          </cell>
          <cell r="B93" t="str">
            <v>Execução de galerias D=0,40 c/ lastro de concreto</v>
          </cell>
          <cell r="C93" t="str">
            <v/>
          </cell>
          <cell r="D93" t="str">
            <v/>
          </cell>
          <cell r="E93" t="str">
            <v>m</v>
          </cell>
          <cell r="F93">
            <v>287</v>
          </cell>
          <cell r="G93">
            <v>58.65</v>
          </cell>
        </row>
        <row r="94">
          <cell r="A94" t="str">
            <v>P 04.100.10</v>
          </cell>
          <cell r="B94" t="str">
            <v>Execução de galerias D=0,60 c/ lastro de concreto</v>
          </cell>
          <cell r="C94" t="str">
            <v/>
          </cell>
          <cell r="D94" t="str">
            <v/>
          </cell>
          <cell r="E94" t="str">
            <v>m</v>
          </cell>
          <cell r="F94">
            <v>111</v>
          </cell>
          <cell r="G94">
            <v>131.66</v>
          </cell>
        </row>
        <row r="95">
          <cell r="A95" t="str">
            <v>DER72350b</v>
          </cell>
          <cell r="B95" t="str">
            <v>Boca para BSTC D=40cm - Normal</v>
          </cell>
          <cell r="C95" t="str">
            <v/>
          </cell>
          <cell r="D95" t="str">
            <v/>
          </cell>
          <cell r="E95" t="str">
            <v>un</v>
          </cell>
          <cell r="F95">
            <v>4</v>
          </cell>
          <cell r="G95">
            <v>147.57</v>
          </cell>
        </row>
        <row r="96">
          <cell r="A96" t="str">
            <v>04.101.01</v>
          </cell>
          <cell r="B96" t="str">
            <v>Boca de BSTC D=0.60m-normal</v>
          </cell>
          <cell r="C96" t="str">
            <v>DNER-ES284/97</v>
          </cell>
          <cell r="D96" t="str">
            <v/>
          </cell>
          <cell r="E96" t="str">
            <v>un</v>
          </cell>
          <cell r="F96">
            <v>6</v>
          </cell>
          <cell r="G96">
            <v>299.62</v>
          </cell>
        </row>
        <row r="97">
          <cell r="A97" t="str">
            <v>P 04.100.06</v>
          </cell>
          <cell r="B97" t="str">
            <v>Galeria D=0,40m envelopada</v>
          </cell>
          <cell r="C97" t="str">
            <v/>
          </cell>
          <cell r="D97" t="str">
            <v/>
          </cell>
          <cell r="E97" t="str">
            <v>m</v>
          </cell>
          <cell r="F97">
            <v>36</v>
          </cell>
          <cell r="G97">
            <v>103.37</v>
          </cell>
        </row>
        <row r="98">
          <cell r="A98" t="str">
            <v>P 04.100.12</v>
          </cell>
          <cell r="B98" t="str">
            <v>Galeria D=0,60m envelopada</v>
          </cell>
          <cell r="C98" t="str">
            <v/>
          </cell>
          <cell r="D98" t="str">
            <v/>
          </cell>
          <cell r="E98" t="str">
            <v>m</v>
          </cell>
          <cell r="F98">
            <v>23</v>
          </cell>
          <cell r="G98">
            <v>191.7</v>
          </cell>
        </row>
        <row r="99">
          <cell r="A99" t="str">
            <v>P.04.100.14</v>
          </cell>
          <cell r="B99" t="str">
            <v>Caixa de ligação e passagem BSTC, D=80cm, H=1,00m</v>
          </cell>
          <cell r="C99" t="str">
            <v/>
          </cell>
          <cell r="D99" t="str">
            <v/>
          </cell>
          <cell r="E99" t="str">
            <v>un</v>
          </cell>
          <cell r="F99">
            <v>1</v>
          </cell>
          <cell r="G99">
            <v>451.1</v>
          </cell>
        </row>
        <row r="100">
          <cell r="A100" t="str">
            <v>P.04.100.15</v>
          </cell>
          <cell r="B100" t="str">
            <v>Caixa de ligação e passagem BSTC,  D=1,00m, H=1,50m</v>
          </cell>
          <cell r="C100" t="str">
            <v/>
          </cell>
          <cell r="D100" t="str">
            <v/>
          </cell>
          <cell r="E100" t="str">
            <v>un</v>
          </cell>
          <cell r="F100">
            <v>1</v>
          </cell>
          <cell r="G100">
            <v>741.5</v>
          </cell>
        </row>
        <row r="101">
          <cell r="A101" t="str">
            <v>P.04.100.16</v>
          </cell>
          <cell r="B101" t="str">
            <v>Caixa de ligação e passagem BDTC,  D=1,00m, H=1,50m</v>
          </cell>
          <cell r="C101" t="str">
            <v/>
          </cell>
          <cell r="D101" t="str">
            <v/>
          </cell>
          <cell r="E101" t="str">
            <v>un</v>
          </cell>
          <cell r="F101">
            <v>1</v>
          </cell>
          <cell r="G101">
            <v>1174.79</v>
          </cell>
        </row>
        <row r="102">
          <cell r="A102" t="str">
            <v>04.962.01</v>
          </cell>
          <cell r="B102" t="str">
            <v>Caixa de ligação e passagem- CLP 01</v>
          </cell>
          <cell r="C102" t="str">
            <v>DNER-ES287/97</v>
          </cell>
          <cell r="D102" t="str">
            <v/>
          </cell>
          <cell r="E102" t="str">
            <v>un</v>
          </cell>
          <cell r="F102">
            <v>5</v>
          </cell>
          <cell r="G102">
            <v>371.03</v>
          </cell>
        </row>
        <row r="103">
          <cell r="A103" t="str">
            <v>04.962.02</v>
          </cell>
          <cell r="B103" t="str">
            <v>Caixa de ligação e passagem- CLP 02</v>
          </cell>
          <cell r="C103" t="str">
            <v>DNER-ES287/97</v>
          </cell>
          <cell r="D103" t="str">
            <v/>
          </cell>
          <cell r="E103" t="str">
            <v>un</v>
          </cell>
          <cell r="F103">
            <v>3</v>
          </cell>
          <cell r="G103">
            <v>359.92</v>
          </cell>
        </row>
        <row r="104">
          <cell r="A104" t="str">
            <v>04.962.07</v>
          </cell>
          <cell r="B104" t="str">
            <v>Caixa de ligação e passagem- CLP 07</v>
          </cell>
          <cell r="C104" t="str">
            <v>DNER-ES287/97</v>
          </cell>
          <cell r="D104" t="str">
            <v/>
          </cell>
          <cell r="E104" t="str">
            <v>un</v>
          </cell>
          <cell r="F104">
            <v>1</v>
          </cell>
          <cell r="G104">
            <v>443.2</v>
          </cell>
        </row>
        <row r="105">
          <cell r="A105" t="str">
            <v>04.962.08</v>
          </cell>
          <cell r="B105" t="str">
            <v>Caixa de ligação e passagem- CLP 08</v>
          </cell>
          <cell r="C105" t="str">
            <v>DNER-ES287/97</v>
          </cell>
          <cell r="D105" t="str">
            <v/>
          </cell>
          <cell r="E105" t="str">
            <v>un</v>
          </cell>
          <cell r="F105">
            <v>1</v>
          </cell>
          <cell r="G105">
            <v>431.6</v>
          </cell>
        </row>
        <row r="106">
          <cell r="A106" t="str">
            <v>04.963.01</v>
          </cell>
          <cell r="B106" t="str">
            <v>Poço de visita- PVI 01</v>
          </cell>
          <cell r="C106" t="str">
            <v/>
          </cell>
          <cell r="D106" t="str">
            <v/>
          </cell>
          <cell r="E106" t="str">
            <v>un</v>
          </cell>
          <cell r="F106">
            <v>1</v>
          </cell>
          <cell r="G106">
            <v>493.1</v>
          </cell>
        </row>
        <row r="107">
          <cell r="A107" t="str">
            <v>04.963.02</v>
          </cell>
          <cell r="B107" t="str">
            <v>Poço de visita- PVI 02</v>
          </cell>
          <cell r="C107" t="str">
            <v/>
          </cell>
          <cell r="D107" t="str">
            <v/>
          </cell>
          <cell r="E107" t="str">
            <v>un</v>
          </cell>
          <cell r="F107">
            <v>1</v>
          </cell>
          <cell r="G107">
            <v>481.49</v>
          </cell>
        </row>
        <row r="108">
          <cell r="A108" t="str">
            <v>04.963.31</v>
          </cell>
          <cell r="B108" t="str">
            <v>Chaminé dos poços de visita- CPV 01</v>
          </cell>
          <cell r="C108" t="str">
            <v/>
          </cell>
          <cell r="D108" t="str">
            <v/>
          </cell>
          <cell r="E108" t="str">
            <v>un</v>
          </cell>
          <cell r="F108">
            <v>1</v>
          </cell>
          <cell r="G108">
            <v>368.29</v>
          </cell>
        </row>
        <row r="109">
          <cell r="F109" t="str">
            <v>SUB-TOTAL</v>
          </cell>
        </row>
        <row r="111">
          <cell r="B111" t="str">
            <v>OBRAS DE ARTE CORRENTES</v>
          </cell>
        </row>
        <row r="112">
          <cell r="A112" t="str">
            <v>04.001.01</v>
          </cell>
          <cell r="B112" t="str">
            <v>Escavação mecânica,reaterro e compactação (material de 1a categoria)</v>
          </cell>
          <cell r="C112" t="str">
            <v/>
          </cell>
          <cell r="D112" t="str">
            <v/>
          </cell>
          <cell r="E112" t="str">
            <v>m3</v>
          </cell>
          <cell r="F112">
            <v>3714</v>
          </cell>
          <cell r="G112">
            <v>3.03</v>
          </cell>
        </row>
        <row r="113">
          <cell r="A113" t="str">
            <v>DER66050</v>
          </cell>
          <cell r="B113" t="str">
            <v>Corpo de BSTC D=50cm c/ lastro de brita</v>
          </cell>
          <cell r="C113" t="str">
            <v/>
          </cell>
          <cell r="D113" t="str">
            <v/>
          </cell>
          <cell r="E113" t="str">
            <v>m</v>
          </cell>
          <cell r="F113">
            <v>18</v>
          </cell>
          <cell r="G113">
            <v>54.42</v>
          </cell>
        </row>
        <row r="114">
          <cell r="A114" t="str">
            <v>DER72350a</v>
          </cell>
          <cell r="B114" t="str">
            <v>Boca para BSTC D=50cm - Normal</v>
          </cell>
          <cell r="C114" t="str">
            <v/>
          </cell>
          <cell r="D114" t="str">
            <v/>
          </cell>
          <cell r="E114" t="str">
            <v>un</v>
          </cell>
          <cell r="F114">
            <v>1</v>
          </cell>
          <cell r="G114">
            <v>157.56</v>
          </cell>
        </row>
        <row r="115">
          <cell r="A115" t="str">
            <v>04.100.02</v>
          </cell>
          <cell r="B115" t="str">
            <v>Corpo de BSTC D=0.80m</v>
          </cell>
          <cell r="C115" t="str">
            <v>DNER-ES284/97</v>
          </cell>
          <cell r="D115" t="str">
            <v/>
          </cell>
          <cell r="E115" t="str">
            <v xml:space="preserve">m </v>
          </cell>
          <cell r="F115">
            <v>99</v>
          </cell>
          <cell r="G115">
            <v>201.98</v>
          </cell>
        </row>
        <row r="116">
          <cell r="A116" t="str">
            <v>04.100.03</v>
          </cell>
          <cell r="B116" t="str">
            <v>Corpo de BSTC D=1.00m</v>
          </cell>
          <cell r="C116" t="str">
            <v>DNER-ES284/97</v>
          </cell>
          <cell r="D116" t="str">
            <v/>
          </cell>
          <cell r="E116" t="str">
            <v xml:space="preserve">m </v>
          </cell>
          <cell r="F116">
            <v>200</v>
          </cell>
          <cell r="G116">
            <v>280.33</v>
          </cell>
        </row>
        <row r="117">
          <cell r="A117" t="str">
            <v>04.101.02</v>
          </cell>
          <cell r="B117" t="str">
            <v>Boca de BSTC D=0.80m-normal</v>
          </cell>
          <cell r="C117" t="str">
            <v>DNER-ES284/97</v>
          </cell>
          <cell r="D117" t="str">
            <v/>
          </cell>
          <cell r="E117" t="str">
            <v>un</v>
          </cell>
          <cell r="F117">
            <v>4</v>
          </cell>
          <cell r="G117">
            <v>494.05</v>
          </cell>
        </row>
        <row r="118">
          <cell r="A118" t="str">
            <v>04.101.03</v>
          </cell>
          <cell r="B118" t="str">
            <v>Boca de BSTC D=1.00m-normal</v>
          </cell>
          <cell r="C118" t="str">
            <v>DNER-ES284/97</v>
          </cell>
          <cell r="D118" t="str">
            <v/>
          </cell>
          <cell r="E118" t="str">
            <v>un</v>
          </cell>
          <cell r="F118">
            <v>3</v>
          </cell>
          <cell r="G118">
            <v>757.56</v>
          </cell>
        </row>
        <row r="119">
          <cell r="A119" t="str">
            <v>04.101.05</v>
          </cell>
          <cell r="B119" t="str">
            <v>Boca de BSTC D=1.50m-normal</v>
          </cell>
          <cell r="C119" t="str">
            <v>DNER-ES284/97</v>
          </cell>
          <cell r="D119" t="str">
            <v/>
          </cell>
          <cell r="E119" t="str">
            <v>un</v>
          </cell>
          <cell r="F119">
            <v>3</v>
          </cell>
          <cell r="G119">
            <v>1942.12</v>
          </cell>
        </row>
        <row r="120">
          <cell r="A120" t="str">
            <v>04.110.01</v>
          </cell>
          <cell r="B120" t="str">
            <v>Corpo de BDTC D=1.00m</v>
          </cell>
          <cell r="C120" t="str">
            <v>DNER-ES284/97</v>
          </cell>
          <cell r="D120" t="str">
            <v/>
          </cell>
          <cell r="E120" t="str">
            <v>m</v>
          </cell>
          <cell r="F120">
            <v>142</v>
          </cell>
          <cell r="G120">
            <v>572.14</v>
          </cell>
        </row>
        <row r="121">
          <cell r="A121" t="str">
            <v>04.110.02</v>
          </cell>
          <cell r="B121" t="str">
            <v>Corpo de BDTC D=1.20m</v>
          </cell>
          <cell r="C121" t="str">
            <v>DNER-ES284/97</v>
          </cell>
          <cell r="D121" t="str">
            <v/>
          </cell>
          <cell r="E121" t="str">
            <v>m</v>
          </cell>
          <cell r="F121">
            <v>78</v>
          </cell>
          <cell r="G121">
            <v>745.38</v>
          </cell>
        </row>
        <row r="122">
          <cell r="A122" t="str">
            <v>04.111.01</v>
          </cell>
          <cell r="B122" t="str">
            <v>Boca de BDTC D=1.00m-normal</v>
          </cell>
          <cell r="C122" t="str">
            <v>DNER-ES284/97</v>
          </cell>
          <cell r="D122" t="str">
            <v/>
          </cell>
          <cell r="E122" t="str">
            <v>un</v>
          </cell>
          <cell r="F122">
            <v>5</v>
          </cell>
          <cell r="G122">
            <v>1056.6199999999999</v>
          </cell>
        </row>
        <row r="123">
          <cell r="A123" t="str">
            <v>04.111.02</v>
          </cell>
          <cell r="B123" t="str">
            <v>Boca de BDTC D=1.20m-normal</v>
          </cell>
          <cell r="C123" t="str">
            <v>DNER-ES284/97</v>
          </cell>
          <cell r="D123" t="str">
            <v/>
          </cell>
          <cell r="E123" t="str">
            <v>un</v>
          </cell>
          <cell r="F123">
            <v>2</v>
          </cell>
          <cell r="G123">
            <v>1521.54</v>
          </cell>
        </row>
        <row r="124">
          <cell r="A124" t="str">
            <v>DER67700</v>
          </cell>
          <cell r="B124" t="str">
            <v>Corpo de BTTC D=0.80m c/enrocamento e laje</v>
          </cell>
          <cell r="C124" t="str">
            <v/>
          </cell>
          <cell r="D124" t="str">
            <v/>
          </cell>
          <cell r="E124" t="str">
            <v>m</v>
          </cell>
          <cell r="F124">
            <v>31</v>
          </cell>
          <cell r="G124">
            <v>599.96</v>
          </cell>
        </row>
        <row r="125">
          <cell r="A125" t="str">
            <v>DER73550</v>
          </cell>
          <cell r="B125" t="str">
            <v>Boca de BTTC D=0,80m-normal</v>
          </cell>
          <cell r="C125" t="str">
            <v/>
          </cell>
          <cell r="D125" t="str">
            <v/>
          </cell>
          <cell r="E125" t="str">
            <v>un</v>
          </cell>
          <cell r="F125">
            <v>2</v>
          </cell>
          <cell r="G125">
            <v>685.42</v>
          </cell>
        </row>
        <row r="126">
          <cell r="A126" t="str">
            <v>P 04.100.23</v>
          </cell>
          <cell r="B126" t="str">
            <v>Bueiro Met.Corrug.circular, T.Armco,  c/Epoxy-bonded, MP-100, D=1,50 m, E=2,0mm</v>
          </cell>
          <cell r="C126" t="str">
            <v/>
          </cell>
          <cell r="D126" t="str">
            <v/>
          </cell>
          <cell r="E126" t="str">
            <v>m</v>
          </cell>
          <cell r="F126">
            <v>54</v>
          </cell>
          <cell r="G126">
            <v>510.8</v>
          </cell>
        </row>
        <row r="127">
          <cell r="F127" t="str">
            <v>SUB-TOTAL</v>
          </cell>
        </row>
        <row r="128">
          <cell r="B128" t="str">
            <v>OBRAS COMPLEMENTARES</v>
          </cell>
        </row>
        <row r="129">
          <cell r="A129" t="str">
            <v>05.100.00</v>
          </cell>
          <cell r="B129" t="str">
            <v>Enleivamento</v>
          </cell>
          <cell r="C129" t="str">
            <v>DNER-ES341/97</v>
          </cell>
          <cell r="D129" t="str">
            <v/>
          </cell>
          <cell r="E129" t="str">
            <v>m2</v>
          </cell>
          <cell r="F129">
            <v>77733</v>
          </cell>
          <cell r="G129">
            <v>2.06</v>
          </cell>
        </row>
        <row r="130">
          <cell r="A130" t="str">
            <v>P 05.100.02</v>
          </cell>
          <cell r="B130" t="str">
            <v>Fornecimento e plantio de árvore selecionada</v>
          </cell>
          <cell r="C130" t="str">
            <v/>
          </cell>
          <cell r="D130" t="str">
            <v/>
          </cell>
          <cell r="E130" t="str">
            <v>un</v>
          </cell>
          <cell r="F130">
            <v>251</v>
          </cell>
          <cell r="G130">
            <v>6.02</v>
          </cell>
        </row>
        <row r="131">
          <cell r="A131" t="str">
            <v>05.102.00</v>
          </cell>
          <cell r="B131" t="str">
            <v>Hidrossemeadura</v>
          </cell>
          <cell r="C131" t="str">
            <v>DNER-ES341/97</v>
          </cell>
          <cell r="D131" t="str">
            <v/>
          </cell>
          <cell r="E131" t="str">
            <v>m2</v>
          </cell>
          <cell r="F131">
            <v>241</v>
          </cell>
          <cell r="G131">
            <v>0.49</v>
          </cell>
        </row>
        <row r="132">
          <cell r="A132" t="str">
            <v>DER81950</v>
          </cell>
          <cell r="B132" t="str">
            <v>Calçada em lastro de brita c/revestimento em concreto</v>
          </cell>
          <cell r="C132" t="str">
            <v/>
          </cell>
          <cell r="D132" t="str">
            <v/>
          </cell>
          <cell r="E132" t="str">
            <v>m2</v>
          </cell>
          <cell r="F132">
            <v>13620</v>
          </cell>
          <cell r="G132">
            <v>8.94</v>
          </cell>
        </row>
        <row r="133">
          <cell r="A133" t="str">
            <v>05.301.01</v>
          </cell>
          <cell r="B133" t="str">
            <v>Alvenaria tijolos</v>
          </cell>
          <cell r="C133" t="str">
            <v/>
          </cell>
          <cell r="D133" t="str">
            <v/>
          </cell>
          <cell r="E133" t="str">
            <v>m2</v>
          </cell>
          <cell r="F133">
            <v>200</v>
          </cell>
          <cell r="G133">
            <v>24.32</v>
          </cell>
        </row>
        <row r="134">
          <cell r="A134" t="str">
            <v>P 05.300.00</v>
          </cell>
          <cell r="B134" t="str">
            <v>Abrigos para passageiros</v>
          </cell>
          <cell r="C134" t="str">
            <v/>
          </cell>
          <cell r="D134" t="str">
            <v/>
          </cell>
          <cell r="E134" t="str">
            <v>un</v>
          </cell>
          <cell r="F134">
            <v>8</v>
          </cell>
          <cell r="G134">
            <v>832.7</v>
          </cell>
        </row>
      </sheetData>
      <sheetData sheetId="10" refreshError="1">
        <row r="14">
          <cell r="A14" t="str">
            <v>01.000.00</v>
          </cell>
          <cell r="B14" t="str">
            <v>Desmatamento,destocamento e limpeza de área com árvore até 0,15m</v>
          </cell>
          <cell r="C14" t="str">
            <v>DNER-ES278/97</v>
          </cell>
          <cell r="D14" t="str">
            <v/>
          </cell>
          <cell r="E14" t="str">
            <v>m2</v>
          </cell>
          <cell r="F14">
            <v>50000</v>
          </cell>
          <cell r="G14">
            <v>7.0000000000000007E-2</v>
          </cell>
        </row>
        <row r="15">
          <cell r="A15" t="str">
            <v>01.010.00</v>
          </cell>
          <cell r="B15" t="str">
            <v>Desmatamento e destocamento árvores de 0,15m a 0,30m</v>
          </cell>
          <cell r="C15" t="str">
            <v>DNER-ES278/97</v>
          </cell>
          <cell r="D15" t="str">
            <v/>
          </cell>
          <cell r="E15" t="str">
            <v>un</v>
          </cell>
          <cell r="F15">
            <v>200</v>
          </cell>
          <cell r="G15">
            <v>8.92</v>
          </cell>
        </row>
        <row r="16">
          <cell r="A16" t="str">
            <v>01.011.00</v>
          </cell>
          <cell r="B16" t="str">
            <v>Desmatamento e destocamento árvores superior a 0,30m</v>
          </cell>
          <cell r="C16" t="str">
            <v>DNER-ES278/97</v>
          </cell>
          <cell r="D16" t="str">
            <v/>
          </cell>
          <cell r="E16" t="str">
            <v>un</v>
          </cell>
          <cell r="F16">
            <v>100</v>
          </cell>
          <cell r="G16">
            <v>26.75</v>
          </cell>
        </row>
        <row r="17">
          <cell r="A17" t="str">
            <v>01.100.12</v>
          </cell>
          <cell r="B17" t="str">
            <v>Escavação,carga e transportes de material de 1a categoria DMT= 600 a 800m</v>
          </cell>
          <cell r="C17" t="str">
            <v>DNER-ES280/97</v>
          </cell>
          <cell r="D17" t="str">
            <v/>
          </cell>
          <cell r="E17" t="str">
            <v>m3</v>
          </cell>
          <cell r="F17">
            <v>113272</v>
          </cell>
          <cell r="G17">
            <v>2.19</v>
          </cell>
        </row>
        <row r="18">
          <cell r="A18" t="str">
            <v>01.100.19</v>
          </cell>
          <cell r="B18" t="str">
            <v>Escavação,carga e transportes de material de 1a categoria DMT= 2000 a 3000m</v>
          </cell>
          <cell r="C18" t="str">
            <v>DNER-ES280/97</v>
          </cell>
          <cell r="D18" t="str">
            <v/>
          </cell>
          <cell r="E18" t="str">
            <v>m3</v>
          </cell>
          <cell r="F18">
            <v>14085</v>
          </cell>
          <cell r="G18">
            <v>3.26</v>
          </cell>
        </row>
        <row r="19">
          <cell r="A19" t="str">
            <v>DER50385</v>
          </cell>
          <cell r="B19" t="str">
            <v>Esc.  Carga e Transp. de mat. 1a cat. c/ CB 26000&lt;DMT&lt;28000m</v>
          </cell>
          <cell r="C19" t="str">
            <v/>
          </cell>
          <cell r="D19" t="str">
            <v/>
          </cell>
          <cell r="E19" t="str">
            <v>m3</v>
          </cell>
          <cell r="F19">
            <v>17676</v>
          </cell>
          <cell r="G19">
            <v>15.02</v>
          </cell>
        </row>
        <row r="20">
          <cell r="A20" t="str">
            <v>01.101.12</v>
          </cell>
          <cell r="B20" t="str">
            <v>Escavação,carga e transportes de material de 2a categoria,c/CB,  DMT 600 a 800m</v>
          </cell>
          <cell r="C20" t="str">
            <v>DNER-ES280/97</v>
          </cell>
          <cell r="D20" t="str">
            <v/>
          </cell>
          <cell r="E20" t="str">
            <v>m3</v>
          </cell>
          <cell r="F20">
            <v>75515</v>
          </cell>
          <cell r="G20">
            <v>3.23</v>
          </cell>
        </row>
        <row r="21">
          <cell r="A21" t="str">
            <v>01.101.19</v>
          </cell>
          <cell r="B21" t="str">
            <v>Escavação,carga e transportes de material de 2a categoria,c/CB,  DMT 2000 a 3000m</v>
          </cell>
          <cell r="C21" t="str">
            <v>DNER-ES280/97</v>
          </cell>
          <cell r="D21" t="str">
            <v/>
          </cell>
          <cell r="E21" t="str">
            <v>m3</v>
          </cell>
          <cell r="F21">
            <v>12149</v>
          </cell>
          <cell r="G21">
            <v>4.51</v>
          </cell>
        </row>
        <row r="22">
          <cell r="A22" t="str">
            <v>DER52101</v>
          </cell>
          <cell r="B22" t="str">
            <v>Esc. Carga e Transp. de solos moles 1200&lt;DMT&lt;=1400m</v>
          </cell>
          <cell r="C22" t="str">
            <v/>
          </cell>
          <cell r="D22" t="str">
            <v/>
          </cell>
          <cell r="E22" t="str">
            <v>m3</v>
          </cell>
          <cell r="F22">
            <v>13597</v>
          </cell>
          <cell r="G22">
            <v>4.74</v>
          </cell>
        </row>
        <row r="23">
          <cell r="A23" t="str">
            <v>01.510.00</v>
          </cell>
          <cell r="B23" t="str">
            <v>Compactação de aterros a 95% Proctor Normal</v>
          </cell>
          <cell r="C23" t="str">
            <v>DNER-ES282/97</v>
          </cell>
          <cell r="D23" t="str">
            <v/>
          </cell>
          <cell r="E23" t="str">
            <v>m3</v>
          </cell>
          <cell r="F23">
            <v>168653</v>
          </cell>
          <cell r="G23">
            <v>0.79</v>
          </cell>
        </row>
        <row r="24">
          <cell r="A24" t="str">
            <v>01.511.00</v>
          </cell>
          <cell r="B24" t="str">
            <v>Compactação de aterros a 100% Proctor Normal</v>
          </cell>
          <cell r="C24" t="str">
            <v>DNER-ES282/97</v>
          </cell>
          <cell r="D24" t="str">
            <v/>
          </cell>
          <cell r="E24" t="str">
            <v>m3</v>
          </cell>
          <cell r="F24">
            <v>21862</v>
          </cell>
          <cell r="G24">
            <v>1.36</v>
          </cell>
        </row>
        <row r="25">
          <cell r="F25" t="str">
            <v>SUB-TOTAL</v>
          </cell>
        </row>
        <row r="27">
          <cell r="B27" t="str">
            <v>PAVIMENTAÇÃO</v>
          </cell>
        </row>
        <row r="28">
          <cell r="A28" t="str">
            <v>02.000.00</v>
          </cell>
          <cell r="B28" t="str">
            <v>Regularização do subleito</v>
          </cell>
          <cell r="C28" t="str">
            <v/>
          </cell>
          <cell r="D28" t="str">
            <v/>
          </cell>
          <cell r="E28" t="str">
            <v>m2</v>
          </cell>
          <cell r="F28">
            <v>54585</v>
          </cell>
          <cell r="G28">
            <v>0.3</v>
          </cell>
        </row>
        <row r="29">
          <cell r="A29" t="str">
            <v>DER53130</v>
          </cell>
          <cell r="B29" t="str">
            <v>Camada de macadame seco</v>
          </cell>
          <cell r="C29" t="str">
            <v/>
          </cell>
          <cell r="D29" t="str">
            <v/>
          </cell>
          <cell r="E29" t="str">
            <v>m3</v>
          </cell>
          <cell r="F29">
            <v>9402</v>
          </cell>
          <cell r="G29">
            <v>21.86</v>
          </cell>
        </row>
        <row r="30">
          <cell r="A30" t="str">
            <v>02.230.00</v>
          </cell>
          <cell r="B30" t="str">
            <v>Base brita graduada</v>
          </cell>
          <cell r="C30" t="str">
            <v>DNER-ES303/97</v>
          </cell>
          <cell r="D30" t="str">
            <v/>
          </cell>
          <cell r="E30" t="str">
            <v>m3</v>
          </cell>
          <cell r="F30">
            <v>7485</v>
          </cell>
          <cell r="G30">
            <v>28.06</v>
          </cell>
        </row>
        <row r="31">
          <cell r="A31" t="str">
            <v>02.300.00</v>
          </cell>
          <cell r="B31" t="str">
            <v>Imprimação - Fornecimento, transporte e execução</v>
          </cell>
          <cell r="C31" t="str">
            <v>DNER-ES306/97</v>
          </cell>
          <cell r="D31" t="str">
            <v/>
          </cell>
          <cell r="E31" t="str">
            <v>m2</v>
          </cell>
          <cell r="F31">
            <v>49751</v>
          </cell>
          <cell r="G31">
            <v>1.1100000000000001</v>
          </cell>
        </row>
        <row r="32">
          <cell r="A32" t="str">
            <v>02.400.00</v>
          </cell>
          <cell r="B32" t="str">
            <v>Pintura de ligação - Fornec., transporte e execução</v>
          </cell>
          <cell r="C32" t="str">
            <v>DNER-ES307/97</v>
          </cell>
          <cell r="D32" t="str">
            <v/>
          </cell>
          <cell r="E32" t="str">
            <v>m2</v>
          </cell>
          <cell r="F32">
            <v>113720</v>
          </cell>
          <cell r="G32">
            <v>0.41</v>
          </cell>
        </row>
        <row r="33">
          <cell r="A33" t="str">
            <v>02.540.01</v>
          </cell>
          <cell r="B33" t="str">
            <v>Concreto betuminoso usinado a quente - usina 100/140 t/h</v>
          </cell>
          <cell r="C33" t="str">
            <v>DNER-ES313/97</v>
          </cell>
          <cell r="D33" t="str">
            <v/>
          </cell>
          <cell r="E33" t="str">
            <v>t</v>
          </cell>
          <cell r="F33">
            <v>13239</v>
          </cell>
          <cell r="G33">
            <v>67.64</v>
          </cell>
        </row>
        <row r="34">
          <cell r="A34" t="str">
            <v>DER82200a</v>
          </cell>
          <cell r="B34" t="str">
            <v>Remoção de camada granular</v>
          </cell>
          <cell r="C34" t="str">
            <v/>
          </cell>
          <cell r="D34" t="str">
            <v/>
          </cell>
          <cell r="E34" t="str">
            <v>m3</v>
          </cell>
          <cell r="F34">
            <v>1626</v>
          </cell>
          <cell r="G34">
            <v>4.67</v>
          </cell>
        </row>
        <row r="35">
          <cell r="A35" t="str">
            <v>DER82200</v>
          </cell>
          <cell r="B35" t="str">
            <v>Remoção de revestimento de CBUQ</v>
          </cell>
          <cell r="C35" t="str">
            <v/>
          </cell>
          <cell r="D35" t="str">
            <v/>
          </cell>
          <cell r="E35" t="str">
            <v>m3</v>
          </cell>
          <cell r="F35">
            <v>1626</v>
          </cell>
          <cell r="G35">
            <v>5.73</v>
          </cell>
        </row>
        <row r="36">
          <cell r="F36" t="str">
            <v>SUB-TOTAL</v>
          </cell>
        </row>
        <row r="38">
          <cell r="B38" t="str">
            <v>DRENAGEM</v>
          </cell>
        </row>
        <row r="39">
          <cell r="A39" t="str">
            <v>04.000.00</v>
          </cell>
          <cell r="B39" t="str">
            <v>Escavação manual em material de 1a categoria</v>
          </cell>
          <cell r="C39" t="str">
            <v/>
          </cell>
          <cell r="D39" t="str">
            <v/>
          </cell>
          <cell r="E39" t="str">
            <v>m3</v>
          </cell>
          <cell r="F39">
            <v>157</v>
          </cell>
          <cell r="G39">
            <v>17.57</v>
          </cell>
        </row>
        <row r="40">
          <cell r="A40" t="str">
            <v>04.001.00</v>
          </cell>
          <cell r="B40" t="str">
            <v>Escavação mecânica em material de 1a categoria</v>
          </cell>
          <cell r="C40" t="str">
            <v/>
          </cell>
          <cell r="D40" t="str">
            <v/>
          </cell>
          <cell r="E40" t="str">
            <v>m3</v>
          </cell>
          <cell r="F40">
            <v>1085</v>
          </cell>
          <cell r="G40">
            <v>2.09</v>
          </cell>
        </row>
        <row r="41">
          <cell r="A41" t="str">
            <v>04.001.01</v>
          </cell>
          <cell r="B41" t="str">
            <v>Escavação mecânica,reaterro e compactação (material de 1a categoria)</v>
          </cell>
          <cell r="C41" t="str">
            <v/>
          </cell>
          <cell r="D41" t="str">
            <v/>
          </cell>
          <cell r="E41" t="str">
            <v>m3</v>
          </cell>
          <cell r="F41">
            <v>1888</v>
          </cell>
          <cell r="G41">
            <v>3.03</v>
          </cell>
        </row>
        <row r="42">
          <cell r="A42" t="str">
            <v>04.401.02</v>
          </cell>
          <cell r="B42" t="str">
            <v>Valeta de prot. de aterro c/ revest. vegetal VPA 02</v>
          </cell>
          <cell r="C42" t="str">
            <v/>
          </cell>
          <cell r="D42" t="str">
            <v/>
          </cell>
          <cell r="E42" t="str">
            <v>m</v>
          </cell>
          <cell r="F42">
            <v>805</v>
          </cell>
          <cell r="G42">
            <v>24.32</v>
          </cell>
        </row>
        <row r="43">
          <cell r="A43" t="str">
            <v>04.500.06</v>
          </cell>
          <cell r="B43" t="str">
            <v>Dreno longit. profundo p/cortes em solo- DPS 06</v>
          </cell>
          <cell r="C43" t="str">
            <v>DNER-ES292/97</v>
          </cell>
          <cell r="D43" t="str">
            <v/>
          </cell>
          <cell r="E43" t="str">
            <v>m</v>
          </cell>
          <cell r="F43">
            <v>1023</v>
          </cell>
          <cell r="G43">
            <v>34.94</v>
          </cell>
        </row>
        <row r="44">
          <cell r="A44" t="str">
            <v>04.502.02</v>
          </cell>
          <cell r="B44" t="str">
            <v>Boca de saída p/ dreno longit. profundo- BSD 02</v>
          </cell>
          <cell r="C44" t="str">
            <v/>
          </cell>
          <cell r="D44" t="str">
            <v/>
          </cell>
          <cell r="E44" t="str">
            <v>un</v>
          </cell>
          <cell r="F44">
            <v>4</v>
          </cell>
          <cell r="G44">
            <v>49.08</v>
          </cell>
        </row>
        <row r="45">
          <cell r="A45" t="str">
            <v>04.510.03</v>
          </cell>
          <cell r="B45" t="str">
            <v>Dreno sub- superficial- DSS 03</v>
          </cell>
          <cell r="C45" t="str">
            <v>DNER-ES294/97</v>
          </cell>
          <cell r="D45" t="str">
            <v/>
          </cell>
          <cell r="E45" t="str">
            <v>m</v>
          </cell>
          <cell r="F45">
            <v>1095</v>
          </cell>
          <cell r="G45">
            <v>3.71</v>
          </cell>
        </row>
        <row r="46">
          <cell r="A46" t="str">
            <v>04.511.01</v>
          </cell>
          <cell r="B46" t="str">
            <v>Boca de saída p/ dreno sub-superficial-BSD 03</v>
          </cell>
          <cell r="C46" t="str">
            <v/>
          </cell>
          <cell r="D46" t="str">
            <v/>
          </cell>
          <cell r="E46" t="str">
            <v>un</v>
          </cell>
          <cell r="F46">
            <v>6</v>
          </cell>
          <cell r="G46">
            <v>20.86</v>
          </cell>
        </row>
        <row r="47">
          <cell r="A47" t="str">
            <v>04.900.04</v>
          </cell>
          <cell r="B47" t="str">
            <v>Sarjeta triangular de concreto-STC 04</v>
          </cell>
          <cell r="C47" t="str">
            <v>DNER-ES288/97</v>
          </cell>
          <cell r="D47" t="str">
            <v/>
          </cell>
          <cell r="E47" t="str">
            <v>m</v>
          </cell>
          <cell r="F47">
            <v>264</v>
          </cell>
          <cell r="G47">
            <v>12.93</v>
          </cell>
        </row>
        <row r="48">
          <cell r="A48" t="str">
            <v>04.900.21</v>
          </cell>
          <cell r="B48" t="str">
            <v>Sarjeta de cant. central de concreto-SCC 01</v>
          </cell>
          <cell r="C48" t="str">
            <v>DNER-ES288/97</v>
          </cell>
          <cell r="D48" t="str">
            <v/>
          </cell>
          <cell r="E48" t="str">
            <v>m</v>
          </cell>
          <cell r="F48">
            <v>678</v>
          </cell>
          <cell r="G48">
            <v>13.85</v>
          </cell>
        </row>
        <row r="49">
          <cell r="A49" t="str">
            <v>04.900.22</v>
          </cell>
          <cell r="B49" t="str">
            <v>Sarjeta de cant. central de concreto-SCC 02</v>
          </cell>
          <cell r="C49" t="str">
            <v>DNER-ES288/97</v>
          </cell>
          <cell r="D49" t="str">
            <v/>
          </cell>
          <cell r="E49" t="str">
            <v>m</v>
          </cell>
          <cell r="F49">
            <v>572</v>
          </cell>
          <cell r="G49">
            <v>19.170000000000002</v>
          </cell>
        </row>
        <row r="50">
          <cell r="A50" t="str">
            <v>04.910.05</v>
          </cell>
          <cell r="B50" t="str">
            <v>Meio-fio de concreto-MFC 05</v>
          </cell>
          <cell r="C50" t="str">
            <v>DNER-ES290/97</v>
          </cell>
          <cell r="D50" t="str">
            <v/>
          </cell>
          <cell r="E50" t="str">
            <v>m</v>
          </cell>
          <cell r="F50">
            <v>2286</v>
          </cell>
          <cell r="G50">
            <v>10.54</v>
          </cell>
        </row>
        <row r="51">
          <cell r="A51" t="str">
            <v>DER78150a</v>
          </cell>
          <cell r="B51" t="str">
            <v>Caixa coletora de sarjeta - CCS, D=60cm E H=1,5m</v>
          </cell>
          <cell r="C51" t="str">
            <v/>
          </cell>
          <cell r="D51" t="str">
            <v/>
          </cell>
          <cell r="E51" t="str">
            <v>un</v>
          </cell>
          <cell r="F51">
            <v>2</v>
          </cell>
          <cell r="G51">
            <v>500.45</v>
          </cell>
        </row>
        <row r="52">
          <cell r="A52" t="str">
            <v>04.930.01</v>
          </cell>
          <cell r="B52" t="str">
            <v>Caixa coletora de sarjeta-CCS 01</v>
          </cell>
          <cell r="C52" t="str">
            <v>DNER-ES287/97</v>
          </cell>
          <cell r="D52" t="str">
            <v/>
          </cell>
          <cell r="E52" t="str">
            <v>un</v>
          </cell>
          <cell r="F52">
            <v>2</v>
          </cell>
          <cell r="G52">
            <v>568.85</v>
          </cell>
        </row>
        <row r="53">
          <cell r="A53" t="str">
            <v>04.941.03</v>
          </cell>
          <cell r="B53" t="str">
            <v>Descida d'água de aterros em degraus-DAD 03</v>
          </cell>
          <cell r="C53" t="str">
            <v>DNER-ES291/97</v>
          </cell>
          <cell r="D53" t="str">
            <v/>
          </cell>
          <cell r="E53" t="str">
            <v>m</v>
          </cell>
          <cell r="F53">
            <v>3</v>
          </cell>
          <cell r="G53">
            <v>79.97</v>
          </cell>
        </row>
        <row r="54">
          <cell r="A54" t="str">
            <v>04.950.01</v>
          </cell>
          <cell r="B54" t="str">
            <v>Dissipador de energia- DES 01</v>
          </cell>
          <cell r="C54" t="str">
            <v>DNER-ES283/97</v>
          </cell>
          <cell r="D54" t="str">
            <v/>
          </cell>
          <cell r="E54" t="str">
            <v>un</v>
          </cell>
          <cell r="F54">
            <v>3</v>
          </cell>
          <cell r="G54">
            <v>93</v>
          </cell>
        </row>
        <row r="55">
          <cell r="A55" t="str">
            <v>04.960.01</v>
          </cell>
          <cell r="B55" t="str">
            <v>Boca de lobo simples c/ grelha de concreto-BLS 01</v>
          </cell>
          <cell r="C55" t="str">
            <v/>
          </cell>
          <cell r="D55" t="str">
            <v/>
          </cell>
          <cell r="E55" t="str">
            <v>un</v>
          </cell>
          <cell r="F55">
            <v>4</v>
          </cell>
          <cell r="G55">
            <v>203.51</v>
          </cell>
        </row>
        <row r="56">
          <cell r="A56" t="str">
            <v>04.960.02</v>
          </cell>
          <cell r="B56" t="str">
            <v>Boca de lobo simples c/ grelha de concreto-BLS 02</v>
          </cell>
          <cell r="C56" t="str">
            <v/>
          </cell>
          <cell r="D56" t="str">
            <v/>
          </cell>
          <cell r="E56" t="str">
            <v>un</v>
          </cell>
          <cell r="F56">
            <v>4</v>
          </cell>
          <cell r="G56">
            <v>257.83999999999997</v>
          </cell>
        </row>
        <row r="57">
          <cell r="A57" t="str">
            <v>04.962.01</v>
          </cell>
          <cell r="B57" t="str">
            <v>Caixa de ligação e passagem- CLP 01</v>
          </cell>
          <cell r="C57" t="str">
            <v>DNER-ES287/97</v>
          </cell>
          <cell r="D57" t="str">
            <v/>
          </cell>
          <cell r="E57" t="str">
            <v>un</v>
          </cell>
          <cell r="F57">
            <v>1</v>
          </cell>
          <cell r="G57">
            <v>371.03</v>
          </cell>
        </row>
        <row r="58">
          <cell r="A58" t="str">
            <v>04.962.15</v>
          </cell>
          <cell r="B58" t="str">
            <v>Caixa de ligação e passagem- CLP 15</v>
          </cell>
          <cell r="C58" t="str">
            <v>DNER-ES287/97</v>
          </cell>
          <cell r="D58" t="str">
            <v/>
          </cell>
          <cell r="E58" t="str">
            <v>un</v>
          </cell>
          <cell r="F58">
            <v>1</v>
          </cell>
          <cell r="G58">
            <v>683.07</v>
          </cell>
        </row>
        <row r="59">
          <cell r="A59" t="str">
            <v>P 04.100.07</v>
          </cell>
          <cell r="B59" t="str">
            <v>Execução de galerias D=0,40 c/ lastro de brita</v>
          </cell>
          <cell r="C59" t="str">
            <v/>
          </cell>
          <cell r="D59" t="str">
            <v/>
          </cell>
          <cell r="E59" t="str">
            <v>m</v>
          </cell>
          <cell r="F59">
            <v>317</v>
          </cell>
          <cell r="G59">
            <v>41.68</v>
          </cell>
        </row>
        <row r="60">
          <cell r="A60" t="str">
            <v>P 04.100.09</v>
          </cell>
          <cell r="B60" t="str">
            <v>Execução de galerias D=0,60 c/ lastro de brita</v>
          </cell>
          <cell r="C60" t="str">
            <v/>
          </cell>
          <cell r="D60" t="str">
            <v/>
          </cell>
          <cell r="E60" t="str">
            <v>m</v>
          </cell>
          <cell r="F60">
            <v>40</v>
          </cell>
          <cell r="G60">
            <v>100.67</v>
          </cell>
        </row>
        <row r="61">
          <cell r="A61" t="str">
            <v>P 04.100.08</v>
          </cell>
          <cell r="B61" t="str">
            <v>Execução de galerias D=0,40 c/ lastro de concreto</v>
          </cell>
          <cell r="C61" t="str">
            <v/>
          </cell>
          <cell r="D61" t="str">
            <v/>
          </cell>
          <cell r="E61" t="str">
            <v>m</v>
          </cell>
          <cell r="F61">
            <v>86</v>
          </cell>
          <cell r="G61">
            <v>58.65</v>
          </cell>
        </row>
        <row r="62">
          <cell r="A62" t="str">
            <v>P 04.100.10</v>
          </cell>
          <cell r="B62" t="str">
            <v>Execução de galerias D=0,60 c/ lastro de concreto</v>
          </cell>
          <cell r="C62" t="str">
            <v/>
          </cell>
          <cell r="D62" t="str">
            <v/>
          </cell>
          <cell r="E62" t="str">
            <v>m</v>
          </cell>
          <cell r="F62">
            <v>198</v>
          </cell>
          <cell r="G62">
            <v>131.66</v>
          </cell>
        </row>
        <row r="63">
          <cell r="A63" t="str">
            <v>DER72350b</v>
          </cell>
          <cell r="B63" t="str">
            <v>Boca para BSTC D=40cm - Normal</v>
          </cell>
          <cell r="C63" t="str">
            <v/>
          </cell>
          <cell r="D63" t="str">
            <v/>
          </cell>
          <cell r="E63" t="str">
            <v>un</v>
          </cell>
          <cell r="F63">
            <v>4</v>
          </cell>
          <cell r="G63">
            <v>147.57</v>
          </cell>
        </row>
        <row r="64">
          <cell r="A64" t="str">
            <v>04.101.01</v>
          </cell>
          <cell r="B64" t="str">
            <v>Boca de BSTC D=0.60m-normal</v>
          </cell>
          <cell r="C64" t="str">
            <v>DNER-ES284/97</v>
          </cell>
          <cell r="D64" t="str">
            <v/>
          </cell>
          <cell r="E64" t="str">
            <v>un</v>
          </cell>
          <cell r="F64">
            <v>5</v>
          </cell>
          <cell r="G64">
            <v>299.62</v>
          </cell>
        </row>
        <row r="65">
          <cell r="A65" t="str">
            <v>04.963.03</v>
          </cell>
          <cell r="B65" t="str">
            <v>Poço de visita- PVI 03</v>
          </cell>
          <cell r="C65" t="str">
            <v/>
          </cell>
          <cell r="D65" t="str">
            <v/>
          </cell>
          <cell r="E65" t="str">
            <v>un</v>
          </cell>
          <cell r="F65">
            <v>1</v>
          </cell>
          <cell r="G65">
            <v>569.29</v>
          </cell>
        </row>
        <row r="66">
          <cell r="A66" t="str">
            <v>04.991.01</v>
          </cell>
          <cell r="B66" t="str">
            <v>Tampa de concreto p/ caixa coletora(4 nervuras)-TCC 01</v>
          </cell>
          <cell r="C66" t="str">
            <v/>
          </cell>
          <cell r="D66" t="str">
            <v/>
          </cell>
          <cell r="E66" t="str">
            <v>un</v>
          </cell>
          <cell r="F66">
            <v>1</v>
          </cell>
          <cell r="G66">
            <v>48.34</v>
          </cell>
        </row>
        <row r="67">
          <cell r="F67" t="str">
            <v>SUB-TOTAL</v>
          </cell>
        </row>
        <row r="69">
          <cell r="B69" t="str">
            <v>OBRAS DE ARTE ESPECIAIS</v>
          </cell>
        </row>
        <row r="70">
          <cell r="B70" t="str">
            <v>Infra e Mesoestrutura</v>
          </cell>
        </row>
        <row r="71">
          <cell r="A71" t="str">
            <v>DER90150</v>
          </cell>
          <cell r="B71" t="str">
            <v>Escavação em tubulão a céu aberto em material de 1ªcateg.</v>
          </cell>
          <cell r="C71" t="str">
            <v/>
          </cell>
          <cell r="D71" t="str">
            <v/>
          </cell>
          <cell r="E71" t="str">
            <v>m3</v>
          </cell>
          <cell r="F71">
            <v>90</v>
          </cell>
          <cell r="G71">
            <v>184.89</v>
          </cell>
        </row>
        <row r="72">
          <cell r="A72" t="str">
            <v>DER90160</v>
          </cell>
          <cell r="B72" t="str">
            <v>Escavação em tubulão a céu aberto em material de 3ªcateg.</v>
          </cell>
          <cell r="C72" t="str">
            <v/>
          </cell>
          <cell r="D72" t="str">
            <v/>
          </cell>
          <cell r="E72" t="str">
            <v>m3</v>
          </cell>
          <cell r="F72">
            <v>1</v>
          </cell>
          <cell r="G72">
            <v>640.85</v>
          </cell>
        </row>
        <row r="73">
          <cell r="A73" t="str">
            <v>DER90170</v>
          </cell>
          <cell r="B73" t="str">
            <v>Escavação em tubulão sob ar comprimido em material de 1ªcateg.</v>
          </cell>
          <cell r="C73" t="str">
            <v/>
          </cell>
          <cell r="D73" t="str">
            <v/>
          </cell>
          <cell r="E73" t="str">
            <v>m3</v>
          </cell>
          <cell r="F73">
            <v>1</v>
          </cell>
          <cell r="G73">
            <v>742.04</v>
          </cell>
        </row>
        <row r="74">
          <cell r="A74" t="str">
            <v>DER90180</v>
          </cell>
          <cell r="B74" t="str">
            <v>Escavação em tubulão sob ar comprimido em material de 3ªcateg.</v>
          </cell>
          <cell r="C74" t="str">
            <v/>
          </cell>
          <cell r="D74" t="str">
            <v/>
          </cell>
          <cell r="E74" t="str">
            <v>m3</v>
          </cell>
          <cell r="F74">
            <v>110</v>
          </cell>
          <cell r="G74">
            <v>1154.25</v>
          </cell>
        </row>
        <row r="75">
          <cell r="A75" t="str">
            <v>03.371.00</v>
          </cell>
          <cell r="B75" t="str">
            <v>Formas de madeira compensada</v>
          </cell>
          <cell r="C75" t="str">
            <v/>
          </cell>
          <cell r="D75" t="str">
            <v/>
          </cell>
          <cell r="E75" t="str">
            <v>m2</v>
          </cell>
          <cell r="F75">
            <v>331</v>
          </cell>
          <cell r="G75">
            <v>21.86</v>
          </cell>
        </row>
        <row r="76">
          <cell r="A76" t="str">
            <v>03.371.02</v>
          </cell>
          <cell r="B76" t="str">
            <v>Formas de placa compensada plastificada</v>
          </cell>
          <cell r="C76" t="str">
            <v/>
          </cell>
          <cell r="D76" t="str">
            <v/>
          </cell>
          <cell r="E76" t="str">
            <v>m2</v>
          </cell>
          <cell r="F76">
            <v>210</v>
          </cell>
          <cell r="G76">
            <v>30.76</v>
          </cell>
        </row>
        <row r="77">
          <cell r="A77" t="str">
            <v>03.353.00</v>
          </cell>
          <cell r="B77" t="str">
            <v>Forn., preparo e colocação nas formas, de aço CA-50</v>
          </cell>
          <cell r="C77" t="str">
            <v/>
          </cell>
          <cell r="D77" t="str">
            <v/>
          </cell>
          <cell r="E77" t="str">
            <v>kg</v>
          </cell>
          <cell r="F77">
            <v>11325</v>
          </cell>
          <cell r="G77">
            <v>2.59</v>
          </cell>
        </row>
        <row r="78">
          <cell r="A78" t="str">
            <v>P 03.327.01</v>
          </cell>
          <cell r="B78" t="str">
            <v xml:space="preserve">Concreto fck= 25 MPa-contr. raz. uso ger. </v>
          </cell>
          <cell r="C78" t="str">
            <v/>
          </cell>
          <cell r="D78" t="str">
            <v/>
          </cell>
          <cell r="E78" t="str">
            <v>m3</v>
          </cell>
          <cell r="F78">
            <v>252</v>
          </cell>
          <cell r="G78">
            <v>163.22</v>
          </cell>
        </row>
        <row r="79">
          <cell r="B79" t="str">
            <v>Superestrutura</v>
          </cell>
        </row>
        <row r="80">
          <cell r="A80" t="str">
            <v>OAE6</v>
          </cell>
          <cell r="B80" t="str">
            <v>Escoramento metálico comum (cimbramento)</v>
          </cell>
          <cell r="C80" t="str">
            <v/>
          </cell>
          <cell r="D80" t="str">
            <v/>
          </cell>
          <cell r="E80" t="str">
            <v>m3</v>
          </cell>
          <cell r="F80">
            <v>9500</v>
          </cell>
          <cell r="G80">
            <v>27.58</v>
          </cell>
        </row>
        <row r="81">
          <cell r="A81" t="str">
            <v>03.371.02</v>
          </cell>
          <cell r="B81" t="str">
            <v>Formas de placa compensada plastificada</v>
          </cell>
          <cell r="C81" t="str">
            <v/>
          </cell>
          <cell r="D81" t="str">
            <v/>
          </cell>
          <cell r="E81" t="str">
            <v>m2</v>
          </cell>
          <cell r="F81">
            <v>2606</v>
          </cell>
          <cell r="G81">
            <v>30.76</v>
          </cell>
        </row>
        <row r="82">
          <cell r="A82" t="str">
            <v>03.371.00</v>
          </cell>
          <cell r="B82" t="str">
            <v>Formas de madeira compensada</v>
          </cell>
          <cell r="C82" t="str">
            <v/>
          </cell>
          <cell r="D82" t="str">
            <v/>
          </cell>
          <cell r="E82" t="str">
            <v>m2</v>
          </cell>
          <cell r="F82">
            <v>928</v>
          </cell>
          <cell r="G82">
            <v>21.86</v>
          </cell>
        </row>
        <row r="83">
          <cell r="A83" t="str">
            <v>03.353.00</v>
          </cell>
          <cell r="B83" t="str">
            <v>Forn., preparo e colocação nas formas, de aço CA-50</v>
          </cell>
          <cell r="C83" t="str">
            <v/>
          </cell>
          <cell r="D83" t="str">
            <v/>
          </cell>
          <cell r="E83" t="str">
            <v>kg</v>
          </cell>
          <cell r="F83">
            <v>119265</v>
          </cell>
          <cell r="G83">
            <v>2.59</v>
          </cell>
        </row>
        <row r="84">
          <cell r="A84" t="str">
            <v>OAE4</v>
          </cell>
          <cell r="B84" t="str">
            <v>Armadura de protensão, fornecimento, bainhas, ancoragens, operações de protensão</v>
          </cell>
          <cell r="C84" t="str">
            <v/>
          </cell>
          <cell r="D84" t="str">
            <v/>
          </cell>
          <cell r="E84" t="str">
            <v>kg</v>
          </cell>
          <cell r="F84">
            <v>45662</v>
          </cell>
          <cell r="G84">
            <v>19.28</v>
          </cell>
        </row>
        <row r="85">
          <cell r="A85" t="str">
            <v>OAE19</v>
          </cell>
          <cell r="B85" t="str">
            <v>Injeção de nata (cabos 12 varas 1/2")</v>
          </cell>
          <cell r="C85" t="str">
            <v/>
          </cell>
          <cell r="D85" t="str">
            <v/>
          </cell>
          <cell r="E85" t="str">
            <v>m</v>
          </cell>
          <cell r="F85">
            <v>1841.2</v>
          </cell>
          <cell r="G85">
            <v>3.65</v>
          </cell>
        </row>
        <row r="86">
          <cell r="A86" t="str">
            <v>OAE1</v>
          </cell>
          <cell r="B86" t="str">
            <v>Ancoragem ativa - Fornecimento, instalação e protensão</v>
          </cell>
          <cell r="C86" t="str">
            <v/>
          </cell>
          <cell r="D86" t="str">
            <v/>
          </cell>
          <cell r="E86" t="str">
            <v>un</v>
          </cell>
          <cell r="F86">
            <v>48</v>
          </cell>
          <cell r="G86">
            <v>682.29</v>
          </cell>
        </row>
        <row r="87">
          <cell r="A87" t="str">
            <v>03.330.00</v>
          </cell>
          <cell r="B87" t="str">
            <v>Concreto fck= 35 MPa-contr. raz. uso ger.</v>
          </cell>
          <cell r="C87" t="str">
            <v/>
          </cell>
          <cell r="D87" t="str">
            <v/>
          </cell>
          <cell r="E87" t="str">
            <v>m3</v>
          </cell>
          <cell r="F87">
            <v>1403</v>
          </cell>
          <cell r="G87">
            <v>166.78</v>
          </cell>
        </row>
        <row r="88">
          <cell r="B88" t="str">
            <v>Diversos</v>
          </cell>
        </row>
        <row r="89">
          <cell r="A89" t="str">
            <v>03.510.00</v>
          </cell>
          <cell r="B89" t="str">
            <v>Aparelho de apoio em neoprene</v>
          </cell>
          <cell r="C89" t="str">
            <v/>
          </cell>
          <cell r="D89" t="str">
            <v/>
          </cell>
          <cell r="E89" t="str">
            <v>kg</v>
          </cell>
          <cell r="F89">
            <v>665</v>
          </cell>
          <cell r="G89">
            <v>86.94</v>
          </cell>
        </row>
        <row r="90">
          <cell r="A90" t="str">
            <v>03.700.01</v>
          </cell>
          <cell r="B90" t="str">
            <v>Guarda corpo em concreto Fck = 18 MPa</v>
          </cell>
          <cell r="C90" t="str">
            <v/>
          </cell>
          <cell r="D90" t="str">
            <v/>
          </cell>
          <cell r="E90" t="str">
            <v>m</v>
          </cell>
          <cell r="F90">
            <v>148</v>
          </cell>
          <cell r="G90">
            <v>80.150000000000006</v>
          </cell>
        </row>
        <row r="91">
          <cell r="B91" t="str">
            <v>Barreiras de segurança (C.A.) Tipo New Jersey (312 m)</v>
          </cell>
        </row>
        <row r="92">
          <cell r="A92" t="str">
            <v>03.371.01</v>
          </cell>
          <cell r="B92" t="str">
            <v>Formas de placa compensada resinada</v>
          </cell>
          <cell r="C92" t="str">
            <v/>
          </cell>
          <cell r="D92" t="str">
            <v/>
          </cell>
          <cell r="E92" t="str">
            <v>m2</v>
          </cell>
          <cell r="F92">
            <v>561.6</v>
          </cell>
          <cell r="G92">
            <v>21.86</v>
          </cell>
        </row>
        <row r="93">
          <cell r="A93" t="str">
            <v>03.353.00</v>
          </cell>
          <cell r="B93" t="str">
            <v>Forn., preparo e colocação nas formas, de aço CA-50</v>
          </cell>
          <cell r="C93" t="str">
            <v/>
          </cell>
          <cell r="D93" t="str">
            <v/>
          </cell>
          <cell r="E93" t="str">
            <v>kg</v>
          </cell>
          <cell r="F93">
            <v>4368</v>
          </cell>
          <cell r="G93">
            <v>2.59</v>
          </cell>
        </row>
        <row r="94">
          <cell r="A94" t="str">
            <v>03.326.00</v>
          </cell>
          <cell r="B94" t="str">
            <v xml:space="preserve">Concreto fck= 20 MPa-contr. raz. uso ger. </v>
          </cell>
          <cell r="C94" t="str">
            <v/>
          </cell>
          <cell r="D94" t="str">
            <v/>
          </cell>
          <cell r="E94" t="str">
            <v>m3</v>
          </cell>
          <cell r="F94">
            <v>73</v>
          </cell>
          <cell r="G94">
            <v>149.19999999999999</v>
          </cell>
        </row>
        <row r="95">
          <cell r="B95" t="str">
            <v>Placas de aproximação( 04 unidades)</v>
          </cell>
        </row>
        <row r="96">
          <cell r="A96" t="str">
            <v>03.371.00</v>
          </cell>
          <cell r="B96" t="str">
            <v>Formas de madeira compensada</v>
          </cell>
          <cell r="C96" t="str">
            <v/>
          </cell>
          <cell r="D96" t="str">
            <v/>
          </cell>
          <cell r="E96" t="str">
            <v>m2</v>
          </cell>
          <cell r="F96">
            <v>32</v>
          </cell>
          <cell r="G96">
            <v>21.86</v>
          </cell>
        </row>
        <row r="97">
          <cell r="A97" t="str">
            <v>03.353.00</v>
          </cell>
          <cell r="B97" t="str">
            <v>Forn., preparo e colocação nas formas, de aço CA-50</v>
          </cell>
          <cell r="C97" t="str">
            <v/>
          </cell>
          <cell r="D97" t="str">
            <v/>
          </cell>
          <cell r="E97" t="str">
            <v>kg</v>
          </cell>
          <cell r="F97">
            <v>3968</v>
          </cell>
          <cell r="G97">
            <v>2.59</v>
          </cell>
        </row>
        <row r="98">
          <cell r="A98" t="str">
            <v>03.326.00</v>
          </cell>
          <cell r="B98" t="str">
            <v xml:space="preserve">Concreto fck= 20 MPa-contr. raz. uso ger. </v>
          </cell>
          <cell r="C98" t="str">
            <v/>
          </cell>
          <cell r="D98" t="str">
            <v/>
          </cell>
          <cell r="E98" t="str">
            <v>m3</v>
          </cell>
          <cell r="F98">
            <v>38</v>
          </cell>
          <cell r="G98">
            <v>149.19999999999999</v>
          </cell>
        </row>
        <row r="99">
          <cell r="B99" t="str">
            <v>Drenos</v>
          </cell>
        </row>
        <row r="100">
          <cell r="A100" t="str">
            <v>P 03.991.01c</v>
          </cell>
          <cell r="B100" t="str">
            <v>Dreno de FF D= 100 mm x 500mm</v>
          </cell>
          <cell r="C100" t="str">
            <v/>
          </cell>
          <cell r="D100" t="str">
            <v/>
          </cell>
          <cell r="E100" t="str">
            <v>un</v>
          </cell>
          <cell r="F100">
            <v>40</v>
          </cell>
          <cell r="G100">
            <v>15.64</v>
          </cell>
        </row>
        <row r="101">
          <cell r="A101" t="str">
            <v>P 03.991.01b</v>
          </cell>
          <cell r="B101" t="str">
            <v>Dreno de FF D= 50 mm x 500mm</v>
          </cell>
          <cell r="C101" t="str">
            <v/>
          </cell>
          <cell r="D101" t="str">
            <v/>
          </cell>
          <cell r="E101" t="str">
            <v>un</v>
          </cell>
          <cell r="F101">
            <v>30</v>
          </cell>
          <cell r="G101">
            <v>6.63</v>
          </cell>
        </row>
        <row r="102">
          <cell r="A102" t="str">
            <v>P 03.991.01a</v>
          </cell>
          <cell r="B102" t="str">
            <v>Dreno de FF D= 30 mm x 750mm</v>
          </cell>
          <cell r="C102" t="str">
            <v/>
          </cell>
          <cell r="D102" t="str">
            <v/>
          </cell>
          <cell r="E102" t="str">
            <v>un</v>
          </cell>
          <cell r="F102">
            <v>40</v>
          </cell>
          <cell r="G102">
            <v>6.25</v>
          </cell>
        </row>
        <row r="103">
          <cell r="F103" t="str">
            <v>SUB-TOTAL</v>
          </cell>
        </row>
        <row r="105">
          <cell r="B105" t="str">
            <v>OBRAS COMPLEMENTARES</v>
          </cell>
        </row>
        <row r="106">
          <cell r="A106" t="str">
            <v>05.100.00</v>
          </cell>
          <cell r="B106" t="str">
            <v>Enleivamento</v>
          </cell>
          <cell r="C106" t="str">
            <v>DNER-ES341/97</v>
          </cell>
          <cell r="D106" t="str">
            <v/>
          </cell>
          <cell r="E106" t="str">
            <v>m2</v>
          </cell>
          <cell r="F106">
            <v>6227</v>
          </cell>
          <cell r="G106">
            <v>2.06</v>
          </cell>
        </row>
        <row r="107">
          <cell r="A107" t="str">
            <v>DER53460a</v>
          </cell>
          <cell r="B107" t="str">
            <v>Calçamento com briquetes de 6 cm</v>
          </cell>
          <cell r="C107" t="str">
            <v/>
          </cell>
          <cell r="D107" t="str">
            <v/>
          </cell>
          <cell r="E107" t="str">
            <v>m2</v>
          </cell>
          <cell r="F107">
            <v>700</v>
          </cell>
          <cell r="G107">
            <v>20.48</v>
          </cell>
        </row>
        <row r="108">
          <cell r="A108" t="str">
            <v>P 05.100.01</v>
          </cell>
          <cell r="B108" t="str">
            <v>Fornecimento e plantio de lírio amarelo</v>
          </cell>
          <cell r="C108" t="str">
            <v/>
          </cell>
          <cell r="D108" t="str">
            <v/>
          </cell>
          <cell r="E108" t="str">
            <v>m2</v>
          </cell>
          <cell r="F108">
            <v>2241</v>
          </cell>
          <cell r="G108">
            <v>14.14</v>
          </cell>
        </row>
        <row r="109">
          <cell r="A109" t="str">
            <v>P 05.100.02</v>
          </cell>
          <cell r="B109" t="str">
            <v>Fornecimento e plantio de árvore selecionada</v>
          </cell>
          <cell r="C109" t="str">
            <v/>
          </cell>
          <cell r="D109" t="str">
            <v/>
          </cell>
          <cell r="E109" t="str">
            <v>un</v>
          </cell>
          <cell r="F109">
            <v>246</v>
          </cell>
          <cell r="G109">
            <v>6.02</v>
          </cell>
        </row>
        <row r="110">
          <cell r="A110" t="str">
            <v>DER81950</v>
          </cell>
          <cell r="B110" t="str">
            <v>Calçada em lastro de brita c/revestimento em concreto</v>
          </cell>
          <cell r="C110" t="str">
            <v/>
          </cell>
          <cell r="D110" t="str">
            <v/>
          </cell>
          <cell r="E110" t="str">
            <v>m2</v>
          </cell>
          <cell r="F110">
            <v>1000</v>
          </cell>
          <cell r="G110">
            <v>8.94</v>
          </cell>
        </row>
        <row r="111">
          <cell r="A111" t="str">
            <v>05.301.00</v>
          </cell>
          <cell r="B111" t="str">
            <v>Alvenaria de pedra argamassada</v>
          </cell>
          <cell r="C111" t="str">
            <v/>
          </cell>
          <cell r="D111" t="str">
            <v/>
          </cell>
          <cell r="E111" t="str">
            <v>m3</v>
          </cell>
          <cell r="F111">
            <v>60</v>
          </cell>
          <cell r="G111">
            <v>101.58</v>
          </cell>
        </row>
        <row r="112">
          <cell r="A112" t="str">
            <v>PI 01</v>
          </cell>
          <cell r="B112" t="str">
            <v>Poste de aço galv. a fogo, c/ 20,0m de alt. p/ instal. tipo engastado</v>
          </cell>
          <cell r="C112" t="str">
            <v/>
          </cell>
          <cell r="D112" t="str">
            <v/>
          </cell>
          <cell r="E112" t="str">
            <v>un</v>
          </cell>
          <cell r="F112">
            <v>7</v>
          </cell>
          <cell r="G112">
            <v>2662.25</v>
          </cell>
        </row>
        <row r="113">
          <cell r="A113" t="str">
            <v>PI 02</v>
          </cell>
          <cell r="B113" t="str">
            <v>Poste de aço galvanizado a fogo, c/ 10,0m de alt. p/instal.na lat. dos viadutos</v>
          </cell>
          <cell r="C113" t="str">
            <v/>
          </cell>
          <cell r="D113" t="str">
            <v/>
          </cell>
          <cell r="E113" t="str">
            <v>un</v>
          </cell>
          <cell r="F113">
            <v>8</v>
          </cell>
          <cell r="G113">
            <v>500</v>
          </cell>
        </row>
        <row r="114">
          <cell r="A114" t="str">
            <v>PI 03</v>
          </cell>
          <cell r="B114" t="str">
            <v xml:space="preserve">Luminária p/ iluminação pública ref.HRC-612 da Philips ou similar </v>
          </cell>
          <cell r="C114" t="str">
            <v/>
          </cell>
          <cell r="D114" t="str">
            <v/>
          </cell>
          <cell r="E114" t="str">
            <v>un</v>
          </cell>
          <cell r="F114">
            <v>12</v>
          </cell>
          <cell r="G114">
            <v>400</v>
          </cell>
        </row>
        <row r="115">
          <cell r="A115" t="str">
            <v>PI 04</v>
          </cell>
          <cell r="B115" t="str">
            <v xml:space="preserve">Luminária p/ iluminação pública ref.SRC-612 da Philips ou similar </v>
          </cell>
          <cell r="C115" t="str">
            <v/>
          </cell>
          <cell r="D115" t="str">
            <v/>
          </cell>
          <cell r="E115" t="str">
            <v>un</v>
          </cell>
          <cell r="F115">
            <v>22</v>
          </cell>
          <cell r="G115">
            <v>425.5</v>
          </cell>
        </row>
        <row r="116">
          <cell r="A116" t="str">
            <v>PI 07</v>
          </cell>
          <cell r="B116" t="str">
            <v>Suporte p/ luminária tipo ZGP402 da Philips ou similar</v>
          </cell>
          <cell r="C116" t="str">
            <v/>
          </cell>
          <cell r="D116" t="str">
            <v/>
          </cell>
          <cell r="E116" t="str">
            <v>un</v>
          </cell>
          <cell r="F116">
            <v>7</v>
          </cell>
          <cell r="G116">
            <v>100</v>
          </cell>
        </row>
        <row r="117">
          <cell r="A117" t="str">
            <v>PI 08</v>
          </cell>
          <cell r="B117" t="str">
            <v>Suporte p/ luminária tipo ZGP401 da Philips ou similar</v>
          </cell>
          <cell r="C117" t="str">
            <v/>
          </cell>
          <cell r="D117" t="str">
            <v/>
          </cell>
          <cell r="E117" t="str">
            <v>un</v>
          </cell>
          <cell r="F117">
            <v>20</v>
          </cell>
          <cell r="G117">
            <v>81.650000000000006</v>
          </cell>
        </row>
        <row r="118">
          <cell r="A118" t="str">
            <v>PI 09</v>
          </cell>
          <cell r="B118" t="str">
            <v>Lâmpada a vapor de sódio 400W, alta pressão, base E40</v>
          </cell>
          <cell r="C118" t="str">
            <v/>
          </cell>
          <cell r="D118" t="str">
            <v/>
          </cell>
          <cell r="E118" t="str">
            <v>un</v>
          </cell>
          <cell r="F118">
            <v>22</v>
          </cell>
          <cell r="G118">
            <v>33.35</v>
          </cell>
        </row>
        <row r="119">
          <cell r="A119" t="str">
            <v>PI 10</v>
          </cell>
          <cell r="B119" t="str">
            <v>Lâmpada a vapor de mercúrio 250W, alta pressão, base E40</v>
          </cell>
          <cell r="C119" t="str">
            <v/>
          </cell>
          <cell r="D119" t="str">
            <v/>
          </cell>
          <cell r="E119" t="str">
            <v>un</v>
          </cell>
          <cell r="F119">
            <v>12</v>
          </cell>
          <cell r="G119">
            <v>28.75</v>
          </cell>
        </row>
        <row r="120">
          <cell r="A120" t="str">
            <v>PI 14</v>
          </cell>
          <cell r="B120" t="str">
            <v>Caixa de passagem para instalação aparente D=50mm, tipo T</v>
          </cell>
          <cell r="C120" t="str">
            <v/>
          </cell>
          <cell r="D120" t="str">
            <v/>
          </cell>
          <cell r="E120" t="str">
            <v>un</v>
          </cell>
          <cell r="F120">
            <v>120</v>
          </cell>
          <cell r="G120">
            <v>4.08</v>
          </cell>
        </row>
        <row r="121">
          <cell r="A121" t="str">
            <v>PI 22</v>
          </cell>
          <cell r="B121" t="str">
            <v>Base completa com fusível Diazed, 6A, retardado, incluíndo tampa, anel de proteção e ajuste</v>
          </cell>
          <cell r="C121" t="str">
            <v/>
          </cell>
          <cell r="D121" t="str">
            <v/>
          </cell>
          <cell r="E121" t="str">
            <v>un</v>
          </cell>
          <cell r="F121">
            <v>34</v>
          </cell>
          <cell r="G121">
            <v>8.6300000000000008</v>
          </cell>
        </row>
        <row r="122">
          <cell r="A122" t="str">
            <v>PI 23</v>
          </cell>
          <cell r="B122" t="str">
            <v>Contator tripolar a seco, p/ corrente alternada - 55 A, para uso em rede 380/220V - 60Hz</v>
          </cell>
          <cell r="C122" t="str">
            <v/>
          </cell>
          <cell r="D122" t="str">
            <v/>
          </cell>
          <cell r="E122" t="str">
            <v>un</v>
          </cell>
          <cell r="F122">
            <v>5</v>
          </cell>
          <cell r="G122">
            <v>234.6</v>
          </cell>
        </row>
        <row r="123">
          <cell r="A123" t="str">
            <v>PI 24</v>
          </cell>
          <cell r="B123" t="str">
            <v>Fita elétrica auto fusão a base de borracha EPR</v>
          </cell>
          <cell r="C123" t="str">
            <v/>
          </cell>
          <cell r="D123" t="str">
            <v/>
          </cell>
          <cell r="E123" t="str">
            <v>un</v>
          </cell>
          <cell r="F123">
            <v>5</v>
          </cell>
          <cell r="G123">
            <v>6.39</v>
          </cell>
        </row>
        <row r="124">
          <cell r="A124" t="str">
            <v>PI 25</v>
          </cell>
          <cell r="B124" t="str">
            <v>Fita adesiva plástica isolante</v>
          </cell>
          <cell r="C124" t="str">
            <v/>
          </cell>
          <cell r="D124" t="str">
            <v/>
          </cell>
          <cell r="E124" t="str">
            <v>un</v>
          </cell>
          <cell r="F124">
            <v>8</v>
          </cell>
          <cell r="G124">
            <v>3.84</v>
          </cell>
        </row>
        <row r="125">
          <cell r="A125" t="str">
            <v>PI 26</v>
          </cell>
          <cell r="B125" t="str">
            <v>Relé fotoelétrico c/ suporte para fixação galv. com furo 18mm</v>
          </cell>
          <cell r="C125" t="str">
            <v/>
          </cell>
          <cell r="D125" t="str">
            <v/>
          </cell>
          <cell r="E125" t="str">
            <v>un</v>
          </cell>
          <cell r="F125">
            <v>5</v>
          </cell>
          <cell r="G125">
            <v>11.5</v>
          </cell>
        </row>
        <row r="126">
          <cell r="A126" t="str">
            <v>PI 27</v>
          </cell>
          <cell r="B126" t="str">
            <v>Cabo isolado p/ 1000V, bitola 35mm²</v>
          </cell>
          <cell r="C126" t="str">
            <v/>
          </cell>
          <cell r="D126" t="str">
            <v/>
          </cell>
          <cell r="E126" t="str">
            <v>m</v>
          </cell>
          <cell r="F126">
            <v>3600</v>
          </cell>
          <cell r="G126">
            <v>1.55</v>
          </cell>
        </row>
        <row r="127">
          <cell r="A127" t="str">
            <v>PI 28</v>
          </cell>
          <cell r="B127" t="str">
            <v>Eletroduto de aço tipo pesado 100mm</v>
          </cell>
          <cell r="C127" t="str">
            <v/>
          </cell>
          <cell r="D127" t="str">
            <v/>
          </cell>
          <cell r="E127" t="str">
            <v>m</v>
          </cell>
          <cell r="F127">
            <v>120</v>
          </cell>
          <cell r="G127">
            <v>28.55</v>
          </cell>
        </row>
        <row r="128">
          <cell r="A128" t="str">
            <v>PI 29</v>
          </cell>
          <cell r="B128" t="str">
            <v>Curva em alumínio fundido de alta resistência, fixação por encaixe,50mm</v>
          </cell>
          <cell r="C128" t="str">
            <v/>
          </cell>
          <cell r="D128" t="str">
            <v/>
          </cell>
          <cell r="E128" t="str">
            <v>un</v>
          </cell>
          <cell r="F128">
            <v>2</v>
          </cell>
          <cell r="G128">
            <v>18.75</v>
          </cell>
        </row>
        <row r="129">
          <cell r="A129" t="str">
            <v>PI 30</v>
          </cell>
          <cell r="B129" t="str">
            <v>Haste para aterramento aço-cobre D 13x2400mm</v>
          </cell>
          <cell r="C129" t="str">
            <v/>
          </cell>
          <cell r="D129" t="str">
            <v/>
          </cell>
          <cell r="E129" t="str">
            <v>un</v>
          </cell>
          <cell r="F129">
            <v>15</v>
          </cell>
          <cell r="G129">
            <v>6.04</v>
          </cell>
        </row>
        <row r="130">
          <cell r="A130" t="str">
            <v>PI 31</v>
          </cell>
          <cell r="B130" t="str">
            <v>Cabo de cobre nú meio duro, 7 fios 2AWG</v>
          </cell>
          <cell r="C130" t="str">
            <v/>
          </cell>
          <cell r="D130" t="str">
            <v/>
          </cell>
          <cell r="E130" t="str">
            <v>kg</v>
          </cell>
          <cell r="F130">
            <v>10</v>
          </cell>
          <cell r="G130">
            <v>7.02</v>
          </cell>
        </row>
        <row r="131">
          <cell r="A131" t="str">
            <v>PI 32</v>
          </cell>
          <cell r="B131" t="str">
            <v>Conetor paralelo, liga alumínio tronco 1/0-4 AWG e derivação 2-4AWG</v>
          </cell>
          <cell r="C131" t="str">
            <v/>
          </cell>
          <cell r="D131" t="str">
            <v/>
          </cell>
          <cell r="E131" t="str">
            <v>un</v>
          </cell>
          <cell r="F131">
            <v>10</v>
          </cell>
          <cell r="G131">
            <v>1.04</v>
          </cell>
        </row>
        <row r="132">
          <cell r="A132" t="str">
            <v>PI 33</v>
          </cell>
          <cell r="B132" t="str">
            <v>Tubo de aço galvanizado, vara de 6m e 50mm</v>
          </cell>
          <cell r="C132" t="str">
            <v/>
          </cell>
          <cell r="D132" t="str">
            <v/>
          </cell>
          <cell r="E132" t="str">
            <v>un</v>
          </cell>
          <cell r="F132">
            <v>2</v>
          </cell>
          <cell r="G132">
            <v>74.06</v>
          </cell>
        </row>
        <row r="133">
          <cell r="A133" t="str">
            <v>PI 34</v>
          </cell>
          <cell r="B133" t="str">
            <v>Construção de caixa tipo SP, ou pré-instalada com as mesmas características</v>
          </cell>
          <cell r="C133" t="str">
            <v/>
          </cell>
          <cell r="D133" t="str">
            <v/>
          </cell>
          <cell r="E133" t="str">
            <v>un</v>
          </cell>
          <cell r="F133">
            <v>19</v>
          </cell>
          <cell r="G133">
            <v>180</v>
          </cell>
        </row>
        <row r="134">
          <cell r="A134" t="str">
            <v>PI 35</v>
          </cell>
          <cell r="B134" t="str">
            <v>Construção de embasamento p/ poste tipo engastado, 20m de altura</v>
          </cell>
          <cell r="C134" t="str">
            <v/>
          </cell>
          <cell r="D134" t="str">
            <v/>
          </cell>
          <cell r="E134" t="str">
            <v>un</v>
          </cell>
          <cell r="F134">
            <v>7</v>
          </cell>
          <cell r="G134">
            <v>494</v>
          </cell>
        </row>
        <row r="135">
          <cell r="A135" t="str">
            <v>PI 36</v>
          </cell>
          <cell r="B135" t="str">
            <v>Construção de embasamento p/ poste tipo engastado, concreto duplo T, 10m de altura</v>
          </cell>
          <cell r="C135" t="str">
            <v/>
          </cell>
          <cell r="D135" t="str">
            <v/>
          </cell>
          <cell r="E135" t="str">
            <v>un</v>
          </cell>
          <cell r="F135">
            <v>12</v>
          </cell>
          <cell r="G135">
            <v>285</v>
          </cell>
        </row>
        <row r="136">
          <cell r="A136" t="str">
            <v>PI 38</v>
          </cell>
          <cell r="B136" t="str">
            <v>Confecção de emendas retas ou derivação em cabos classe 1000V, c/ conector à compressão</v>
          </cell>
          <cell r="C136" t="str">
            <v/>
          </cell>
          <cell r="D136" t="str">
            <v/>
          </cell>
          <cell r="E136" t="str">
            <v>un</v>
          </cell>
          <cell r="F136">
            <v>20</v>
          </cell>
          <cell r="G136">
            <v>4.5</v>
          </cell>
        </row>
        <row r="137">
          <cell r="A137" t="str">
            <v>PI 39</v>
          </cell>
          <cell r="B137" t="str">
            <v>Fixação de haste de terra e conexão ao neutro</v>
          </cell>
          <cell r="C137" t="str">
            <v/>
          </cell>
          <cell r="D137" t="str">
            <v/>
          </cell>
          <cell r="E137" t="str">
            <v>un</v>
          </cell>
          <cell r="F137">
            <v>15</v>
          </cell>
          <cell r="G137">
            <v>35</v>
          </cell>
        </row>
        <row r="138">
          <cell r="A138" t="str">
            <v>PI 40</v>
          </cell>
          <cell r="B138" t="str">
            <v>Montagem eletromecân.de iluminação a 17,5m de alt., formada p/2 pétalas, c/ fixação dos equip.</v>
          </cell>
          <cell r="C138" t="str">
            <v/>
          </cell>
          <cell r="D138" t="str">
            <v/>
          </cell>
          <cell r="E138" t="str">
            <v>un</v>
          </cell>
          <cell r="F138">
            <v>7</v>
          </cell>
          <cell r="G138">
            <v>550</v>
          </cell>
        </row>
        <row r="139">
          <cell r="A139" t="str">
            <v>PI 41</v>
          </cell>
          <cell r="B139" t="str">
            <v>Instalação de tubo de aço vara de 6m e curva de entrada de cabos na lateral do poste c/ fix. dutos</v>
          </cell>
          <cell r="C139" t="str">
            <v/>
          </cell>
          <cell r="D139" t="str">
            <v/>
          </cell>
          <cell r="E139" t="str">
            <v>un</v>
          </cell>
          <cell r="F139">
            <v>2</v>
          </cell>
          <cell r="G139">
            <v>200</v>
          </cell>
        </row>
        <row r="140">
          <cell r="A140" t="str">
            <v>PI 42</v>
          </cell>
          <cell r="B140" t="str">
            <v>Instalação de poste de aço de 20m de altura engastado</v>
          </cell>
          <cell r="C140" t="str">
            <v/>
          </cell>
          <cell r="D140" t="str">
            <v/>
          </cell>
          <cell r="E140" t="str">
            <v>un</v>
          </cell>
          <cell r="F140">
            <v>7</v>
          </cell>
          <cell r="G140">
            <v>250</v>
          </cell>
        </row>
        <row r="141">
          <cell r="A141" t="str">
            <v>PI 43</v>
          </cell>
          <cell r="B141" t="str">
            <v>Travessia de pista asfáltica p/ lançamento dutos aço tipo pesado 100mm</v>
          </cell>
          <cell r="C141" t="str">
            <v/>
          </cell>
          <cell r="D141" t="str">
            <v/>
          </cell>
          <cell r="E141" t="str">
            <v>m</v>
          </cell>
          <cell r="F141">
            <v>60</v>
          </cell>
          <cell r="G141">
            <v>70</v>
          </cell>
        </row>
        <row r="142">
          <cell r="A142" t="str">
            <v>PI 44</v>
          </cell>
          <cell r="B142" t="str">
            <v>Montagem eletromecânica de luminária 10,0m de altura, c/ fixação dos equip.e conexões elétricos</v>
          </cell>
          <cell r="C142" t="str">
            <v/>
          </cell>
          <cell r="D142" t="str">
            <v/>
          </cell>
          <cell r="E142" t="str">
            <v>un</v>
          </cell>
          <cell r="F142">
            <v>20</v>
          </cell>
          <cell r="G142">
            <v>60</v>
          </cell>
        </row>
        <row r="143">
          <cell r="A143" t="str">
            <v>PI 46</v>
          </cell>
          <cell r="B143" t="str">
            <v>Fixação de eletroduto de aço vara 3m ao longo das passarelas</v>
          </cell>
          <cell r="C143" t="str">
            <v/>
          </cell>
          <cell r="D143" t="str">
            <v/>
          </cell>
          <cell r="E143" t="str">
            <v>un</v>
          </cell>
          <cell r="F143">
            <v>120</v>
          </cell>
          <cell r="G143">
            <v>30</v>
          </cell>
        </row>
        <row r="144">
          <cell r="A144" t="str">
            <v>PI 51</v>
          </cell>
          <cell r="B144" t="str">
            <v>Eletoduto de PVC corrugado tipo Kanalex ou similar, 50 mm</v>
          </cell>
          <cell r="C144" t="str">
            <v/>
          </cell>
          <cell r="D144" t="str">
            <v/>
          </cell>
          <cell r="E144" t="str">
            <v>m</v>
          </cell>
          <cell r="F144">
            <v>415</v>
          </cell>
          <cell r="G144">
            <v>3.02</v>
          </cell>
        </row>
        <row r="145">
          <cell r="A145" t="str">
            <v>PI 56</v>
          </cell>
          <cell r="B145" t="str">
            <v>Cabo isolado p/ 1000V, 4 mm² de alumínio</v>
          </cell>
          <cell r="C145" t="str">
            <v/>
          </cell>
          <cell r="D145" t="str">
            <v/>
          </cell>
          <cell r="E145" t="str">
            <v>m</v>
          </cell>
          <cell r="F145">
            <v>440</v>
          </cell>
          <cell r="G145">
            <v>0.37</v>
          </cell>
        </row>
        <row r="146">
          <cell r="A146" t="str">
            <v>PI 63</v>
          </cell>
          <cell r="B146" t="str">
            <v>Eletroduto de aço galvanizado, d=50mm, vara de 3m</v>
          </cell>
          <cell r="C146" t="str">
            <v/>
          </cell>
          <cell r="D146" t="str">
            <v/>
          </cell>
          <cell r="E146" t="str">
            <v>un</v>
          </cell>
          <cell r="F146">
            <v>120</v>
          </cell>
          <cell r="G146">
            <v>40</v>
          </cell>
        </row>
        <row r="147">
          <cell r="A147" t="str">
            <v>PI 64</v>
          </cell>
          <cell r="B147" t="str">
            <v>Caixa de passagem p/ instalação aparente, D=50mm, tipo E</v>
          </cell>
          <cell r="C147" t="str">
            <v/>
          </cell>
          <cell r="D147" t="str">
            <v/>
          </cell>
          <cell r="E147" t="str">
            <v>un</v>
          </cell>
          <cell r="F147">
            <v>10</v>
          </cell>
          <cell r="G147">
            <v>20</v>
          </cell>
        </row>
        <row r="148">
          <cell r="A148" t="str">
            <v>PI 65</v>
          </cell>
          <cell r="B148" t="str">
            <v>Cabo de alumínio 1/0</v>
          </cell>
          <cell r="C148" t="str">
            <v/>
          </cell>
          <cell r="D148" t="str">
            <v/>
          </cell>
          <cell r="E148" t="str">
            <v>m</v>
          </cell>
          <cell r="F148">
            <v>450</v>
          </cell>
          <cell r="G148">
            <v>1.7</v>
          </cell>
        </row>
        <row r="149">
          <cell r="A149" t="str">
            <v>PI 66</v>
          </cell>
          <cell r="B149" t="str">
            <v>Cabo isolado p/ 1000 V, 6 mm2 de alumínio</v>
          </cell>
          <cell r="C149" t="str">
            <v/>
          </cell>
          <cell r="D149" t="str">
            <v/>
          </cell>
          <cell r="E149" t="str">
            <v>m</v>
          </cell>
          <cell r="F149">
            <v>140</v>
          </cell>
          <cell r="G149">
            <v>1</v>
          </cell>
        </row>
        <row r="150">
          <cell r="A150" t="str">
            <v>PI 68</v>
          </cell>
          <cell r="B150" t="str">
            <v>Instalação poste metálico c/ base, 10m de altura na lateral do viaduto</v>
          </cell>
          <cell r="C150" t="str">
            <v/>
          </cell>
          <cell r="D150" t="str">
            <v/>
          </cell>
          <cell r="E150" t="str">
            <v>un</v>
          </cell>
          <cell r="F150">
            <v>8</v>
          </cell>
          <cell r="G150">
            <v>100</v>
          </cell>
        </row>
        <row r="151">
          <cell r="A151" t="str">
            <v>PI 57</v>
          </cell>
          <cell r="B151" t="str">
            <v>Lançamento de cabos em eletroduto de PVC corrugado</v>
          </cell>
          <cell r="C151" t="str">
            <v/>
          </cell>
          <cell r="D151" t="str">
            <v/>
          </cell>
          <cell r="E151" t="str">
            <v>m</v>
          </cell>
          <cell r="F151">
            <v>415</v>
          </cell>
          <cell r="G151">
            <v>3</v>
          </cell>
        </row>
        <row r="152">
          <cell r="A152" t="str">
            <v>PI 37</v>
          </cell>
          <cell r="B152" t="str">
            <v>Lançamento de cabos em dutos de aço, classe 1000V, circuito trifásico mais neutro, e monofásico</v>
          </cell>
          <cell r="C152" t="str">
            <v/>
          </cell>
          <cell r="D152" t="str">
            <v/>
          </cell>
          <cell r="E152" t="str">
            <v>m</v>
          </cell>
          <cell r="F152">
            <v>60</v>
          </cell>
          <cell r="G152">
            <v>4</v>
          </cell>
        </row>
        <row r="153">
          <cell r="A153" t="str">
            <v>PI 69</v>
          </cell>
          <cell r="B153" t="str">
            <v>Instalação de poste concreto duplo T, 10m de altura, engastado</v>
          </cell>
          <cell r="C153" t="str">
            <v/>
          </cell>
          <cell r="D153" t="str">
            <v/>
          </cell>
          <cell r="E153" t="str">
            <v>un</v>
          </cell>
          <cell r="F153">
            <v>12</v>
          </cell>
          <cell r="G153">
            <v>200</v>
          </cell>
        </row>
        <row r="154">
          <cell r="A154" t="str">
            <v>R1</v>
          </cell>
          <cell r="B154" t="str">
            <v>Remanejamento de Rede de Baixa Tensão (220/380V)</v>
          </cell>
          <cell r="C154" t="str">
            <v/>
          </cell>
          <cell r="D154" t="str">
            <v/>
          </cell>
          <cell r="E154" t="str">
            <v>m</v>
          </cell>
          <cell r="F154">
            <v>550</v>
          </cell>
          <cell r="G154">
            <v>4.7</v>
          </cell>
        </row>
        <row r="155">
          <cell r="A155" t="str">
            <v>R2</v>
          </cell>
          <cell r="B155" t="str">
            <v>Remanejamento de Rede de Alta Tensão (138kV)</v>
          </cell>
          <cell r="C155" t="str">
            <v/>
          </cell>
          <cell r="D155" t="str">
            <v/>
          </cell>
          <cell r="E155" t="str">
            <v>m</v>
          </cell>
          <cell r="F155">
            <v>530</v>
          </cell>
          <cell r="G155">
            <v>6.2</v>
          </cell>
        </row>
        <row r="156">
          <cell r="A156" t="str">
            <v>R10</v>
          </cell>
          <cell r="B156" t="str">
            <v>Remanejamento de Poste de Concreto 10/150</v>
          </cell>
          <cell r="C156" t="str">
            <v/>
          </cell>
          <cell r="D156" t="str">
            <v/>
          </cell>
          <cell r="E156" t="str">
            <v>un</v>
          </cell>
          <cell r="F156">
            <v>14</v>
          </cell>
          <cell r="G156">
            <v>75</v>
          </cell>
        </row>
        <row r="157">
          <cell r="A157" t="str">
            <v>R11</v>
          </cell>
          <cell r="B157" t="str">
            <v>Remanejamento de Poste de Concreto 10/300</v>
          </cell>
          <cell r="C157" t="str">
            <v/>
          </cell>
          <cell r="D157" t="str">
            <v/>
          </cell>
          <cell r="E157" t="str">
            <v>un</v>
          </cell>
          <cell r="F157">
            <v>1</v>
          </cell>
          <cell r="G157">
            <v>75</v>
          </cell>
        </row>
        <row r="158">
          <cell r="A158" t="str">
            <v>R12</v>
          </cell>
          <cell r="B158" t="str">
            <v>Remanejamento de Poste de Concreto 10/600</v>
          </cell>
          <cell r="C158" t="str">
            <v/>
          </cell>
          <cell r="D158" t="str">
            <v/>
          </cell>
          <cell r="E158" t="str">
            <v>un</v>
          </cell>
          <cell r="F158">
            <v>1</v>
          </cell>
          <cell r="G158">
            <v>75</v>
          </cell>
        </row>
        <row r="159">
          <cell r="A159" t="str">
            <v>R14</v>
          </cell>
          <cell r="B159" t="str">
            <v>Remanejamento de Poste de Concreto 11/300</v>
          </cell>
          <cell r="C159" t="str">
            <v/>
          </cell>
          <cell r="D159" t="str">
            <v/>
          </cell>
          <cell r="E159" t="str">
            <v>un</v>
          </cell>
          <cell r="F159">
            <v>6</v>
          </cell>
          <cell r="G159">
            <v>75</v>
          </cell>
        </row>
        <row r="160">
          <cell r="A160" t="str">
            <v>R27</v>
          </cell>
          <cell r="B160" t="str">
            <v>Remanejamento de Poste de Madeira</v>
          </cell>
          <cell r="C160" t="str">
            <v/>
          </cell>
          <cell r="D160" t="str">
            <v/>
          </cell>
          <cell r="E160" t="str">
            <v>un</v>
          </cell>
          <cell r="F160">
            <v>2</v>
          </cell>
          <cell r="G160">
            <v>70</v>
          </cell>
        </row>
        <row r="161">
          <cell r="A161" t="str">
            <v>R20</v>
          </cell>
          <cell r="B161" t="str">
            <v>Remanejamento de Poste de Concreto 10/300 c/ 3 pétalas (400W) instalado</v>
          </cell>
          <cell r="C161" t="str">
            <v/>
          </cell>
          <cell r="D161" t="str">
            <v/>
          </cell>
          <cell r="E161" t="str">
            <v>un</v>
          </cell>
          <cell r="F161">
            <v>4</v>
          </cell>
          <cell r="G161">
            <v>250</v>
          </cell>
        </row>
        <row r="162">
          <cell r="A162" t="str">
            <v>R20A</v>
          </cell>
          <cell r="B162" t="str">
            <v>Remanejamento de Poste de Concreto 11/300 c/ 3 pétalas (400W) instalado</v>
          </cell>
          <cell r="C162" t="str">
            <v/>
          </cell>
          <cell r="D162" t="str">
            <v/>
          </cell>
          <cell r="E162" t="str">
            <v>un</v>
          </cell>
          <cell r="F162">
            <v>4</v>
          </cell>
          <cell r="G162">
            <v>250</v>
          </cell>
        </row>
        <row r="163">
          <cell r="A163" t="str">
            <v>R18</v>
          </cell>
          <cell r="B163" t="str">
            <v>Remanejamento de Poste de Concreto 10/150 c/ 3 pétalas (400W) instalado</v>
          </cell>
          <cell r="C163" t="str">
            <v/>
          </cell>
          <cell r="D163" t="str">
            <v/>
          </cell>
          <cell r="E163" t="str">
            <v>un</v>
          </cell>
          <cell r="F163">
            <v>2</v>
          </cell>
          <cell r="G163">
            <v>250</v>
          </cell>
        </row>
        <row r="164">
          <cell r="A164" t="str">
            <v>R3</v>
          </cell>
          <cell r="B164" t="str">
            <v>Remanejamento de Rede de Telefonia</v>
          </cell>
          <cell r="C164" t="str">
            <v/>
          </cell>
          <cell r="D164" t="str">
            <v/>
          </cell>
          <cell r="E164" t="str">
            <v>m</v>
          </cell>
          <cell r="F164">
            <v>300</v>
          </cell>
          <cell r="G164">
            <v>2</v>
          </cell>
        </row>
        <row r="165">
          <cell r="A165" t="str">
            <v>R29</v>
          </cell>
          <cell r="B165" t="str">
            <v>Remanejamento de Canalização de água em PVC, 40mm</v>
          </cell>
          <cell r="C165" t="str">
            <v/>
          </cell>
          <cell r="D165" t="str">
            <v/>
          </cell>
          <cell r="E165" t="str">
            <v>m</v>
          </cell>
          <cell r="F165">
            <v>440</v>
          </cell>
          <cell r="G165">
            <v>22.79</v>
          </cell>
        </row>
      </sheetData>
      <sheetData sheetId="11" refreshError="1">
        <row r="14">
          <cell r="A14" t="str">
            <v>01.000.00</v>
          </cell>
          <cell r="B14" t="str">
            <v>Desmatamento,destocamento e limpeza de área com árvore até 0,15m</v>
          </cell>
          <cell r="C14" t="str">
            <v>DNER-ES278/97</v>
          </cell>
          <cell r="D14" t="str">
            <v/>
          </cell>
          <cell r="E14" t="str">
            <v>m2</v>
          </cell>
          <cell r="F14">
            <v>20000</v>
          </cell>
          <cell r="G14">
            <v>7.0000000000000007E-2</v>
          </cell>
        </row>
        <row r="15">
          <cell r="A15" t="str">
            <v>01.010.00</v>
          </cell>
          <cell r="B15" t="str">
            <v>Desmatamento e destocamento árvores de 0,15m a 0,30m</v>
          </cell>
          <cell r="C15" t="str">
            <v>DNER-ES278/97</v>
          </cell>
          <cell r="D15" t="str">
            <v/>
          </cell>
          <cell r="E15" t="str">
            <v>un</v>
          </cell>
          <cell r="F15">
            <v>100</v>
          </cell>
          <cell r="G15">
            <v>8.92</v>
          </cell>
        </row>
        <row r="16">
          <cell r="A16" t="str">
            <v>01.011.00</v>
          </cell>
          <cell r="B16" t="str">
            <v>Desmatamento e destocamento árvores superior a 0,30m</v>
          </cell>
          <cell r="C16" t="str">
            <v>DNER-ES278/97</v>
          </cell>
          <cell r="D16" t="str">
            <v/>
          </cell>
          <cell r="E16" t="str">
            <v>un</v>
          </cell>
          <cell r="F16">
            <v>50</v>
          </cell>
          <cell r="G16">
            <v>26.75</v>
          </cell>
        </row>
        <row r="17">
          <cell r="A17" t="str">
            <v>01.100.10</v>
          </cell>
          <cell r="B17" t="str">
            <v>Escavação,carga e transportes de material de 1a categoria DMT= 200 a 400m</v>
          </cell>
          <cell r="C17" t="str">
            <v>DNER-ES280/97</v>
          </cell>
          <cell r="D17" t="str">
            <v/>
          </cell>
          <cell r="E17" t="str">
            <v>m3</v>
          </cell>
          <cell r="F17">
            <v>2733</v>
          </cell>
          <cell r="G17">
            <v>1.98</v>
          </cell>
        </row>
        <row r="18">
          <cell r="A18" t="str">
            <v>01.100.14</v>
          </cell>
          <cell r="B18" t="str">
            <v>Escavação,carga e transportes de material de 1a categoria DMT= 1000 a 1200m</v>
          </cell>
          <cell r="C18" t="str">
            <v>DNER-ES280/97</v>
          </cell>
          <cell r="D18" t="str">
            <v/>
          </cell>
          <cell r="E18" t="str">
            <v>m3</v>
          </cell>
          <cell r="F18">
            <v>1490</v>
          </cell>
          <cell r="G18">
            <v>2.4</v>
          </cell>
        </row>
        <row r="19">
          <cell r="A19" t="str">
            <v>DER50260</v>
          </cell>
          <cell r="B19" t="str">
            <v>Esc.  Carga e Transp. de mat. 1a cat. c/ CB 5000&lt;DMT&lt;6000m</v>
          </cell>
          <cell r="C19" t="str">
            <v/>
          </cell>
          <cell r="D19" t="str">
            <v/>
          </cell>
          <cell r="E19" t="str">
            <v>m3</v>
          </cell>
          <cell r="F19">
            <v>7702</v>
          </cell>
          <cell r="G19">
            <v>4.29</v>
          </cell>
        </row>
        <row r="20">
          <cell r="A20" t="str">
            <v>DER50385</v>
          </cell>
          <cell r="B20" t="str">
            <v>Esc.  Carga e Transp. de mat. 1a cat. c/ CB 26000&lt;DMT&lt;28000m</v>
          </cell>
          <cell r="C20" t="str">
            <v/>
          </cell>
          <cell r="D20" t="str">
            <v/>
          </cell>
          <cell r="E20" t="str">
            <v>m3</v>
          </cell>
          <cell r="F20">
            <v>20309</v>
          </cell>
          <cell r="G20">
            <v>15.02</v>
          </cell>
        </row>
        <row r="21">
          <cell r="A21" t="str">
            <v>01.101.14</v>
          </cell>
          <cell r="B21" t="str">
            <v>Escavação,carga e transportes de material de 2a categoria,c/CB,  DMT 1000 a 1200m</v>
          </cell>
          <cell r="C21" t="str">
            <v>DNER-ES280/97</v>
          </cell>
          <cell r="D21" t="str">
            <v/>
          </cell>
          <cell r="E21" t="str">
            <v>m3</v>
          </cell>
          <cell r="F21">
            <v>2985</v>
          </cell>
          <cell r="G21">
            <v>3.49</v>
          </cell>
        </row>
        <row r="22">
          <cell r="A22" t="str">
            <v>DER51250</v>
          </cell>
          <cell r="B22" t="str">
            <v>Escavação,carga e transportes de material de 2a categoria DMT 5000 a 6000m</v>
          </cell>
          <cell r="C22" t="str">
            <v/>
          </cell>
          <cell r="D22" t="str">
            <v/>
          </cell>
          <cell r="E22" t="str">
            <v>m3</v>
          </cell>
          <cell r="F22">
            <v>5134</v>
          </cell>
          <cell r="G22">
            <v>5.7</v>
          </cell>
        </row>
        <row r="23">
          <cell r="A23" t="str">
            <v>DER52105</v>
          </cell>
          <cell r="B23" t="str">
            <v>Esc. Carga e Transp. de solos moles 2000&lt;DMT&lt;=3000m</v>
          </cell>
          <cell r="C23" t="str">
            <v/>
          </cell>
          <cell r="D23" t="str">
            <v/>
          </cell>
          <cell r="E23" t="str">
            <v>m3</v>
          </cell>
          <cell r="F23">
            <v>15622</v>
          </cell>
          <cell r="G23">
            <v>5.77</v>
          </cell>
        </row>
        <row r="24">
          <cell r="A24" t="str">
            <v>01.510.00</v>
          </cell>
          <cell r="B24" t="str">
            <v>Compactação de aterros a 95% Proctor Normal</v>
          </cell>
          <cell r="C24" t="str">
            <v>DNER-ES282/97</v>
          </cell>
          <cell r="D24" t="str">
            <v/>
          </cell>
          <cell r="E24" t="str">
            <v>m3</v>
          </cell>
          <cell r="F24">
            <v>25992</v>
          </cell>
          <cell r="G24">
            <v>0.79</v>
          </cell>
        </row>
        <row r="25">
          <cell r="A25" t="str">
            <v>01.511.00</v>
          </cell>
          <cell r="B25" t="str">
            <v>Compactação de aterros a 100% Proctor Normal</v>
          </cell>
          <cell r="C25" t="str">
            <v>DNER-ES282/97</v>
          </cell>
          <cell r="D25" t="str">
            <v/>
          </cell>
          <cell r="E25" t="str">
            <v>m3</v>
          </cell>
          <cell r="F25">
            <v>2444</v>
          </cell>
          <cell r="G25">
            <v>1.36</v>
          </cell>
        </row>
        <row r="26">
          <cell r="A26" t="str">
            <v>P 10.000.06</v>
          </cell>
          <cell r="B26" t="str">
            <v>Aterro reforçado c/ elementos Terramesh (0,50x1,00x4,00m)(malha 8x10) ou similar</v>
          </cell>
          <cell r="C26" t="str">
            <v/>
          </cell>
          <cell r="D26" t="str">
            <v/>
          </cell>
          <cell r="E26" t="str">
            <v>un</v>
          </cell>
          <cell r="F26">
            <v>1011</v>
          </cell>
          <cell r="G26">
            <v>321.67</v>
          </cell>
        </row>
        <row r="27">
          <cell r="A27" t="str">
            <v>P 10.000.05</v>
          </cell>
          <cell r="B27" t="str">
            <v>Aterro reforçado c/ elementos Terramesh (1,00x1,00x4,00m)(malha 8x10) ou similar</v>
          </cell>
          <cell r="C27" t="str">
            <v/>
          </cell>
          <cell r="D27" t="str">
            <v/>
          </cell>
          <cell r="E27" t="str">
            <v>un</v>
          </cell>
          <cell r="F27">
            <v>591</v>
          </cell>
          <cell r="G27">
            <v>414.83</v>
          </cell>
        </row>
        <row r="28">
          <cell r="A28" t="str">
            <v>DER82660</v>
          </cell>
          <cell r="B28" t="str">
            <v>Gabião caixa em PVC c/ h=100cm</v>
          </cell>
          <cell r="C28" t="str">
            <v/>
          </cell>
          <cell r="D28" t="str">
            <v/>
          </cell>
          <cell r="E28" t="str">
            <v>m3</v>
          </cell>
          <cell r="F28">
            <v>195</v>
          </cell>
          <cell r="G28">
            <v>122.97</v>
          </cell>
        </row>
        <row r="29">
          <cell r="A29" t="str">
            <v>09.517.04</v>
          </cell>
          <cell r="B29" t="str">
            <v>Pedra de mão</v>
          </cell>
          <cell r="C29" t="str">
            <v/>
          </cell>
          <cell r="D29" t="str">
            <v/>
          </cell>
          <cell r="E29" t="str">
            <v>m3</v>
          </cell>
          <cell r="F29">
            <v>2746</v>
          </cell>
          <cell r="G29">
            <v>11.92</v>
          </cell>
        </row>
        <row r="30">
          <cell r="A30">
            <v>9000032</v>
          </cell>
          <cell r="B30" t="str">
            <v>Manta Geotextil 200g/m2</v>
          </cell>
          <cell r="C30">
            <v>0</v>
          </cell>
          <cell r="D30">
            <v>0</v>
          </cell>
          <cell r="E30" t="str">
            <v>m2</v>
          </cell>
          <cell r="F30">
            <v>4730</v>
          </cell>
          <cell r="G30">
            <v>5.83</v>
          </cell>
        </row>
        <row r="31">
          <cell r="F31" t="str">
            <v>SUB-TOTAL</v>
          </cell>
        </row>
        <row r="33">
          <cell r="B33" t="str">
            <v>PAVIMENTAÇÃO</v>
          </cell>
        </row>
        <row r="34">
          <cell r="A34" t="str">
            <v>02.000.00</v>
          </cell>
          <cell r="B34" t="str">
            <v>Regularização do subleito</v>
          </cell>
          <cell r="C34" t="str">
            <v/>
          </cell>
          <cell r="D34" t="str">
            <v/>
          </cell>
          <cell r="E34" t="str">
            <v>m2</v>
          </cell>
          <cell r="F34">
            <v>51009</v>
          </cell>
          <cell r="G34">
            <v>0.3</v>
          </cell>
        </row>
        <row r="35">
          <cell r="A35" t="str">
            <v>DER53130</v>
          </cell>
          <cell r="B35" t="str">
            <v>Camada de macadame seco</v>
          </cell>
          <cell r="C35" t="str">
            <v/>
          </cell>
          <cell r="D35" t="str">
            <v/>
          </cell>
          <cell r="E35" t="str">
            <v>m3</v>
          </cell>
          <cell r="F35">
            <v>10024</v>
          </cell>
          <cell r="G35">
            <v>21.86</v>
          </cell>
        </row>
        <row r="36">
          <cell r="A36" t="str">
            <v>02.230.00</v>
          </cell>
          <cell r="B36" t="str">
            <v>Base brita graduada</v>
          </cell>
          <cell r="C36" t="str">
            <v>DNER-ES303/97</v>
          </cell>
          <cell r="D36" t="str">
            <v/>
          </cell>
          <cell r="E36" t="str">
            <v>m3</v>
          </cell>
          <cell r="F36">
            <v>7284</v>
          </cell>
          <cell r="G36">
            <v>28.06</v>
          </cell>
        </row>
        <row r="37">
          <cell r="A37" t="str">
            <v>02.300.00</v>
          </cell>
          <cell r="B37" t="str">
            <v>Imprimação - Fornecimento, transporte e execução</v>
          </cell>
          <cell r="C37" t="str">
            <v>DNER-ES306/97</v>
          </cell>
          <cell r="D37" t="str">
            <v/>
          </cell>
          <cell r="E37" t="str">
            <v>m2</v>
          </cell>
          <cell r="F37">
            <v>47887</v>
          </cell>
          <cell r="G37">
            <v>1.1100000000000001</v>
          </cell>
        </row>
        <row r="38">
          <cell r="A38" t="str">
            <v>02.400.00</v>
          </cell>
          <cell r="B38" t="str">
            <v>Pintura de ligação - Fornec., transporte e execução</v>
          </cell>
          <cell r="C38" t="str">
            <v>DNER-ES307/97</v>
          </cell>
          <cell r="D38" t="str">
            <v/>
          </cell>
          <cell r="E38" t="str">
            <v>m2</v>
          </cell>
          <cell r="F38">
            <v>124282</v>
          </cell>
          <cell r="G38">
            <v>0.41</v>
          </cell>
        </row>
        <row r="39">
          <cell r="A39" t="str">
            <v>02.540.01</v>
          </cell>
          <cell r="B39" t="str">
            <v>Concreto betuminoso usinado a quente - usina 100/140 t/h</v>
          </cell>
          <cell r="C39" t="str">
            <v>DNER-ES313/97</v>
          </cell>
          <cell r="D39" t="str">
            <v/>
          </cell>
          <cell r="E39" t="str">
            <v>t</v>
          </cell>
          <cell r="F39">
            <v>14670.5</v>
          </cell>
          <cell r="G39">
            <v>67.64</v>
          </cell>
        </row>
        <row r="40">
          <cell r="A40" t="str">
            <v>DER82200a</v>
          </cell>
          <cell r="B40" t="str">
            <v>Remoção de camada granular</v>
          </cell>
          <cell r="C40" t="str">
            <v/>
          </cell>
          <cell r="D40" t="str">
            <v/>
          </cell>
          <cell r="E40" t="str">
            <v>m3</v>
          </cell>
          <cell r="F40">
            <v>546</v>
          </cell>
          <cell r="G40">
            <v>4.67</v>
          </cell>
        </row>
        <row r="41">
          <cell r="A41" t="str">
            <v>DER82200</v>
          </cell>
          <cell r="B41" t="str">
            <v>Remoção de revestimento de CBUQ</v>
          </cell>
          <cell r="C41" t="str">
            <v/>
          </cell>
          <cell r="D41" t="str">
            <v/>
          </cell>
          <cell r="E41" t="str">
            <v>m3</v>
          </cell>
          <cell r="F41">
            <v>545</v>
          </cell>
          <cell r="G41">
            <v>5.73</v>
          </cell>
        </row>
        <row r="42">
          <cell r="F42" t="str">
            <v>SUB-TOTAL</v>
          </cell>
        </row>
        <row r="44">
          <cell r="B44" t="str">
            <v>DRENAGEM</v>
          </cell>
        </row>
        <row r="45">
          <cell r="A45" t="str">
            <v>04.000.00</v>
          </cell>
          <cell r="B45" t="str">
            <v>Escavação manual em material de 1a categoria</v>
          </cell>
          <cell r="C45" t="str">
            <v/>
          </cell>
          <cell r="D45" t="str">
            <v/>
          </cell>
          <cell r="E45" t="str">
            <v>m3</v>
          </cell>
          <cell r="F45">
            <v>48</v>
          </cell>
          <cell r="G45">
            <v>17.57</v>
          </cell>
        </row>
        <row r="46">
          <cell r="A46" t="str">
            <v>04.001.00</v>
          </cell>
          <cell r="B46" t="str">
            <v>Escavação mecânica em material de 1a categoria</v>
          </cell>
          <cell r="C46" t="str">
            <v/>
          </cell>
          <cell r="D46" t="str">
            <v/>
          </cell>
          <cell r="E46" t="str">
            <v>m3</v>
          </cell>
          <cell r="F46">
            <v>1400</v>
          </cell>
          <cell r="G46">
            <v>2.09</v>
          </cell>
        </row>
        <row r="47">
          <cell r="A47" t="str">
            <v>04.001.01</v>
          </cell>
          <cell r="B47" t="str">
            <v>Escavação mecânica,reaterro e compactação (material de 1a categoria)</v>
          </cell>
          <cell r="C47" t="str">
            <v/>
          </cell>
          <cell r="D47" t="str">
            <v/>
          </cell>
          <cell r="E47" t="str">
            <v>m3</v>
          </cell>
          <cell r="F47">
            <v>912</v>
          </cell>
          <cell r="G47">
            <v>3.03</v>
          </cell>
        </row>
        <row r="48">
          <cell r="A48" t="str">
            <v>04.401.02</v>
          </cell>
          <cell r="B48" t="str">
            <v>Valeta de prot. de aterro c/ revest. vegetal VPA 02</v>
          </cell>
          <cell r="C48" t="str">
            <v/>
          </cell>
          <cell r="D48" t="str">
            <v/>
          </cell>
          <cell r="E48" t="str">
            <v>m</v>
          </cell>
          <cell r="F48">
            <v>1091</v>
          </cell>
          <cell r="G48">
            <v>24.32</v>
          </cell>
        </row>
        <row r="49">
          <cell r="A49" t="str">
            <v>04.500.06</v>
          </cell>
          <cell r="B49" t="str">
            <v>Dreno longit. profundo p/cortes em solo- DPS 06</v>
          </cell>
          <cell r="C49" t="str">
            <v>DNER-ES292/97</v>
          </cell>
          <cell r="D49" t="str">
            <v/>
          </cell>
          <cell r="E49" t="str">
            <v>m</v>
          </cell>
          <cell r="F49">
            <v>627</v>
          </cell>
          <cell r="G49">
            <v>34.94</v>
          </cell>
        </row>
        <row r="50">
          <cell r="A50" t="str">
            <v>04.502.02</v>
          </cell>
          <cell r="B50" t="str">
            <v>Boca de saída p/ dreno longit. profundo- BSD 02</v>
          </cell>
          <cell r="C50" t="str">
            <v/>
          </cell>
          <cell r="D50" t="str">
            <v/>
          </cell>
          <cell r="E50" t="str">
            <v>un</v>
          </cell>
          <cell r="F50">
            <v>6</v>
          </cell>
          <cell r="G50">
            <v>49.08</v>
          </cell>
        </row>
        <row r="51">
          <cell r="A51" t="str">
            <v>04.510.03</v>
          </cell>
          <cell r="B51" t="str">
            <v>Dreno sub- superficial- DSS 03</v>
          </cell>
          <cell r="C51" t="str">
            <v>DNER-ES294/97</v>
          </cell>
          <cell r="D51" t="str">
            <v/>
          </cell>
          <cell r="E51" t="str">
            <v>m</v>
          </cell>
          <cell r="F51">
            <v>1662</v>
          </cell>
          <cell r="G51">
            <v>3.71</v>
          </cell>
        </row>
        <row r="52">
          <cell r="A52" t="str">
            <v>04.511.01</v>
          </cell>
          <cell r="B52" t="str">
            <v>Boca de saída p/ dreno sub-superficial-BSD 03</v>
          </cell>
          <cell r="C52" t="str">
            <v/>
          </cell>
          <cell r="D52" t="str">
            <v/>
          </cell>
          <cell r="E52" t="str">
            <v>un</v>
          </cell>
          <cell r="F52">
            <v>8</v>
          </cell>
          <cell r="G52">
            <v>20.86</v>
          </cell>
        </row>
        <row r="53">
          <cell r="A53" t="str">
            <v>04.900.21</v>
          </cell>
          <cell r="B53" t="str">
            <v>Sarjeta de cant. central de concreto-SCC 01</v>
          </cell>
          <cell r="C53" t="str">
            <v>DNER-ES288/97</v>
          </cell>
          <cell r="D53" t="str">
            <v/>
          </cell>
          <cell r="E53" t="str">
            <v>m</v>
          </cell>
          <cell r="F53">
            <v>822</v>
          </cell>
          <cell r="G53">
            <v>13.85</v>
          </cell>
        </row>
        <row r="54">
          <cell r="A54" t="str">
            <v>04.910.05</v>
          </cell>
          <cell r="B54" t="str">
            <v>Meio-fio de concreto-MFC 05</v>
          </cell>
          <cell r="C54" t="str">
            <v>DNER-ES290/97</v>
          </cell>
          <cell r="D54" t="str">
            <v/>
          </cell>
          <cell r="E54" t="str">
            <v>m</v>
          </cell>
          <cell r="F54">
            <v>1758</v>
          </cell>
          <cell r="G54">
            <v>10.54</v>
          </cell>
        </row>
        <row r="55">
          <cell r="A55" t="str">
            <v>DER78150a</v>
          </cell>
          <cell r="B55" t="str">
            <v>Caixa coletora de sarjeta - CCS, D=60cm E H=1,5m</v>
          </cell>
          <cell r="C55" t="str">
            <v/>
          </cell>
          <cell r="D55" t="str">
            <v/>
          </cell>
          <cell r="E55" t="str">
            <v>un</v>
          </cell>
          <cell r="F55">
            <v>1</v>
          </cell>
          <cell r="G55">
            <v>500.45</v>
          </cell>
        </row>
        <row r="56">
          <cell r="A56" t="str">
            <v>04.930.01</v>
          </cell>
          <cell r="B56" t="str">
            <v>Caixa coletora de sarjeta-CCS 01</v>
          </cell>
          <cell r="C56" t="str">
            <v>DNER-ES287/97</v>
          </cell>
          <cell r="D56" t="str">
            <v/>
          </cell>
          <cell r="E56" t="str">
            <v>un</v>
          </cell>
          <cell r="F56">
            <v>3</v>
          </cell>
          <cell r="G56">
            <v>568.85</v>
          </cell>
        </row>
        <row r="57">
          <cell r="A57" t="str">
            <v>04.930.05</v>
          </cell>
          <cell r="B57" t="str">
            <v>Caixa coletora de sarjeta-CCS 05</v>
          </cell>
          <cell r="C57" t="str">
            <v>DNER-ES287/97</v>
          </cell>
          <cell r="D57" t="str">
            <v/>
          </cell>
          <cell r="E57" t="str">
            <v>un</v>
          </cell>
          <cell r="F57">
            <v>2</v>
          </cell>
          <cell r="G57">
            <v>715.16</v>
          </cell>
        </row>
        <row r="58">
          <cell r="A58" t="str">
            <v>04.930.11</v>
          </cell>
          <cell r="B58" t="str">
            <v>Caixa coletora de sarjeta-CCS 11</v>
          </cell>
          <cell r="C58" t="str">
            <v>DNER-ES287/97</v>
          </cell>
          <cell r="D58" t="str">
            <v/>
          </cell>
          <cell r="E58" t="str">
            <v>un</v>
          </cell>
          <cell r="F58">
            <v>2</v>
          </cell>
          <cell r="G58">
            <v>832.67</v>
          </cell>
        </row>
        <row r="59">
          <cell r="A59" t="str">
            <v>04.950.02</v>
          </cell>
          <cell r="B59" t="str">
            <v>Dissipador de energia- DES 02</v>
          </cell>
          <cell r="C59" t="str">
            <v>DNER-ES283/97</v>
          </cell>
          <cell r="D59" t="str">
            <v/>
          </cell>
          <cell r="E59" t="str">
            <v>un</v>
          </cell>
          <cell r="F59">
            <v>1</v>
          </cell>
          <cell r="G59">
            <v>110.58</v>
          </cell>
        </row>
        <row r="60">
          <cell r="A60" t="str">
            <v>04.960.01</v>
          </cell>
          <cell r="B60" t="str">
            <v>Boca de lobo simples c/ grelha de concreto-BLS 01</v>
          </cell>
          <cell r="C60" t="str">
            <v/>
          </cell>
          <cell r="D60" t="str">
            <v/>
          </cell>
          <cell r="E60" t="str">
            <v>un</v>
          </cell>
          <cell r="F60">
            <v>10</v>
          </cell>
          <cell r="G60">
            <v>203.51</v>
          </cell>
        </row>
        <row r="61">
          <cell r="A61" t="str">
            <v>04.960.02</v>
          </cell>
          <cell r="B61" t="str">
            <v>Boca de lobo simples c/ grelha de concreto-BLS 02</v>
          </cell>
          <cell r="C61" t="str">
            <v/>
          </cell>
          <cell r="D61" t="str">
            <v/>
          </cell>
          <cell r="E61" t="str">
            <v>un</v>
          </cell>
          <cell r="F61">
            <v>4</v>
          </cell>
          <cell r="G61">
            <v>257.83999999999997</v>
          </cell>
        </row>
        <row r="62">
          <cell r="A62" t="str">
            <v>04.960.03</v>
          </cell>
          <cell r="B62" t="str">
            <v>Boca de lobo simples c/ grelha de concreto-BLS 03</v>
          </cell>
          <cell r="C62" t="str">
            <v/>
          </cell>
          <cell r="D62" t="str">
            <v/>
          </cell>
          <cell r="E62" t="str">
            <v>un</v>
          </cell>
          <cell r="F62">
            <v>2</v>
          </cell>
          <cell r="G62">
            <v>312.23</v>
          </cell>
        </row>
        <row r="63">
          <cell r="A63" t="str">
            <v>04.962.04</v>
          </cell>
          <cell r="B63" t="str">
            <v>Caixa de ligação e passagem- CLP 04</v>
          </cell>
          <cell r="C63" t="str">
            <v>DNER-ES287/97</v>
          </cell>
          <cell r="D63" t="str">
            <v/>
          </cell>
          <cell r="E63" t="str">
            <v>un</v>
          </cell>
          <cell r="F63">
            <v>1</v>
          </cell>
          <cell r="G63">
            <v>645.97</v>
          </cell>
        </row>
        <row r="64">
          <cell r="A64" t="str">
            <v>04.963.01</v>
          </cell>
          <cell r="B64" t="str">
            <v>Poço de visita- PVI 01</v>
          </cell>
          <cell r="C64" t="str">
            <v/>
          </cell>
          <cell r="D64" t="str">
            <v/>
          </cell>
          <cell r="E64" t="str">
            <v>un</v>
          </cell>
          <cell r="F64">
            <v>1</v>
          </cell>
          <cell r="G64">
            <v>493.1</v>
          </cell>
        </row>
        <row r="65">
          <cell r="A65" t="str">
            <v>P 04.100.07</v>
          </cell>
          <cell r="B65" t="str">
            <v>Execução de galerias D=0,40 c/ lastro de brita</v>
          </cell>
          <cell r="C65" t="str">
            <v/>
          </cell>
          <cell r="D65" t="str">
            <v/>
          </cell>
          <cell r="E65" t="str">
            <v>m</v>
          </cell>
          <cell r="F65">
            <v>102</v>
          </cell>
          <cell r="G65">
            <v>41.68</v>
          </cell>
        </row>
        <row r="66">
          <cell r="A66" t="str">
            <v>P 04.100.09</v>
          </cell>
          <cell r="B66" t="str">
            <v>Execução de galerias D=0,60 c/ lastro de brita</v>
          </cell>
          <cell r="C66" t="str">
            <v/>
          </cell>
          <cell r="D66" t="str">
            <v/>
          </cell>
          <cell r="E66" t="str">
            <v>m</v>
          </cell>
          <cell r="F66">
            <v>124</v>
          </cell>
          <cell r="G66">
            <v>100.67</v>
          </cell>
        </row>
        <row r="67">
          <cell r="A67" t="str">
            <v>P 04.100.10</v>
          </cell>
          <cell r="B67" t="str">
            <v>Execução de galerias D=0,60 c/ lastro de concreto</v>
          </cell>
          <cell r="C67" t="str">
            <v/>
          </cell>
          <cell r="D67" t="str">
            <v/>
          </cell>
          <cell r="E67" t="str">
            <v>m</v>
          </cell>
          <cell r="F67">
            <v>37</v>
          </cell>
          <cell r="G67">
            <v>131.66</v>
          </cell>
        </row>
        <row r="68">
          <cell r="A68" t="str">
            <v>04.101.01</v>
          </cell>
          <cell r="B68" t="str">
            <v>Boca de BSTC D=0.60m-normal</v>
          </cell>
          <cell r="C68" t="str">
            <v>DNER-ES284/97</v>
          </cell>
          <cell r="D68" t="str">
            <v/>
          </cell>
          <cell r="E68" t="str">
            <v>un</v>
          </cell>
          <cell r="F68">
            <v>2</v>
          </cell>
          <cell r="G68">
            <v>299.62</v>
          </cell>
        </row>
        <row r="69">
          <cell r="A69" t="str">
            <v>P04.901.43</v>
          </cell>
          <cell r="B69" t="str">
            <v>Canaleta c/ grelha de concreto</v>
          </cell>
          <cell r="C69" t="str">
            <v/>
          </cell>
          <cell r="D69" t="str">
            <v/>
          </cell>
          <cell r="E69" t="str">
            <v>m</v>
          </cell>
          <cell r="F69">
            <v>297</v>
          </cell>
          <cell r="G69">
            <v>77.42</v>
          </cell>
        </row>
        <row r="70">
          <cell r="A70" t="str">
            <v>P.04.100.18</v>
          </cell>
          <cell r="B70" t="str">
            <v>Caixa coletora de canaleta c/ H=2,00m</v>
          </cell>
          <cell r="C70" t="str">
            <v/>
          </cell>
          <cell r="D70" t="str">
            <v/>
          </cell>
          <cell r="E70" t="str">
            <v>un</v>
          </cell>
          <cell r="F70">
            <v>1</v>
          </cell>
          <cell r="G70">
            <v>676.37</v>
          </cell>
        </row>
        <row r="71">
          <cell r="F71" t="str">
            <v>SUB-TOTAL</v>
          </cell>
        </row>
        <row r="73">
          <cell r="B73" t="str">
            <v>OBRAS DE ARTE ESPECIAIS</v>
          </cell>
        </row>
        <row r="74">
          <cell r="B74" t="str">
            <v>(Quatro tabuleiros)</v>
          </cell>
        </row>
        <row r="75">
          <cell r="B75" t="str">
            <v>Infra e Mesoestrutura</v>
          </cell>
        </row>
        <row r="76">
          <cell r="A76" t="str">
            <v>DER90150</v>
          </cell>
          <cell r="B76" t="str">
            <v>Escavação em tubulão a céu aberto em material de 1ªcateg.</v>
          </cell>
          <cell r="C76" t="str">
            <v/>
          </cell>
          <cell r="D76" t="str">
            <v/>
          </cell>
          <cell r="E76" t="str">
            <v>m3</v>
          </cell>
          <cell r="F76">
            <v>1</v>
          </cell>
          <cell r="G76">
            <v>184.89</v>
          </cell>
        </row>
        <row r="77">
          <cell r="A77" t="str">
            <v>DER90160</v>
          </cell>
          <cell r="B77" t="str">
            <v>Escavação em tubulão a céu aberto em material de 3ªcateg.</v>
          </cell>
          <cell r="C77" t="str">
            <v/>
          </cell>
          <cell r="D77" t="str">
            <v/>
          </cell>
          <cell r="E77" t="str">
            <v>m3</v>
          </cell>
          <cell r="F77">
            <v>1</v>
          </cell>
          <cell r="G77">
            <v>640.85</v>
          </cell>
        </row>
        <row r="78">
          <cell r="A78" t="str">
            <v>DER90170</v>
          </cell>
          <cell r="B78" t="str">
            <v>Escavação em tubulão sob ar comprimido em material de 1ªcateg.</v>
          </cell>
          <cell r="C78" t="str">
            <v/>
          </cell>
          <cell r="D78" t="str">
            <v/>
          </cell>
          <cell r="E78" t="str">
            <v>m3</v>
          </cell>
          <cell r="F78">
            <v>140</v>
          </cell>
          <cell r="G78">
            <v>742.04</v>
          </cell>
        </row>
        <row r="79">
          <cell r="A79" t="str">
            <v>DER90180</v>
          </cell>
          <cell r="B79" t="str">
            <v>Escavação em tubulão sob ar comprimido em material de 3ªcateg.</v>
          </cell>
          <cell r="C79" t="str">
            <v/>
          </cell>
          <cell r="D79" t="str">
            <v/>
          </cell>
          <cell r="E79" t="str">
            <v>m3</v>
          </cell>
          <cell r="F79">
            <v>82</v>
          </cell>
          <cell r="G79">
            <v>1154.25</v>
          </cell>
        </row>
        <row r="80">
          <cell r="A80" t="str">
            <v>03.371.01</v>
          </cell>
          <cell r="B80" t="str">
            <v>Formas de placa compensada resinada</v>
          </cell>
          <cell r="C80" t="str">
            <v/>
          </cell>
          <cell r="D80" t="str">
            <v/>
          </cell>
          <cell r="E80" t="str">
            <v>m2</v>
          </cell>
          <cell r="F80">
            <v>879</v>
          </cell>
          <cell r="G80">
            <v>21.86</v>
          </cell>
        </row>
        <row r="81">
          <cell r="A81" t="str">
            <v>03.353.00</v>
          </cell>
          <cell r="B81" t="str">
            <v>Forn., preparo e colocação nas formas, de aço CA-50</v>
          </cell>
          <cell r="C81" t="str">
            <v/>
          </cell>
          <cell r="D81" t="str">
            <v/>
          </cell>
          <cell r="E81" t="str">
            <v>kg</v>
          </cell>
          <cell r="F81">
            <v>11438</v>
          </cell>
          <cell r="G81">
            <v>2.59</v>
          </cell>
        </row>
        <row r="82">
          <cell r="A82" t="str">
            <v>P 03.327.01</v>
          </cell>
          <cell r="B82" t="str">
            <v xml:space="preserve">Concreto fck= 25 MPa-contr. raz. uso ger. </v>
          </cell>
          <cell r="C82" t="str">
            <v/>
          </cell>
          <cell r="D82" t="str">
            <v/>
          </cell>
          <cell r="E82" t="str">
            <v>m3</v>
          </cell>
          <cell r="F82">
            <v>266</v>
          </cell>
          <cell r="G82">
            <v>163.22</v>
          </cell>
        </row>
        <row r="83">
          <cell r="B83" t="str">
            <v>Superestrutura</v>
          </cell>
        </row>
        <row r="84">
          <cell r="A84" t="str">
            <v>03.371.02</v>
          </cell>
          <cell r="B84" t="str">
            <v>Formas de placa compensada plastificada</v>
          </cell>
          <cell r="C84" t="str">
            <v/>
          </cell>
          <cell r="D84" t="str">
            <v/>
          </cell>
          <cell r="E84" t="str">
            <v>m2</v>
          </cell>
          <cell r="F84">
            <v>5127</v>
          </cell>
          <cell r="G84">
            <v>30.76</v>
          </cell>
        </row>
        <row r="85">
          <cell r="A85" t="str">
            <v>03.353.00</v>
          </cell>
          <cell r="B85" t="str">
            <v>Forn., preparo e colocação nas formas, de aço CA-50</v>
          </cell>
          <cell r="C85" t="str">
            <v/>
          </cell>
          <cell r="D85" t="str">
            <v/>
          </cell>
          <cell r="E85" t="str">
            <v>kg</v>
          </cell>
          <cell r="F85">
            <v>143680</v>
          </cell>
          <cell r="G85">
            <v>2.59</v>
          </cell>
        </row>
        <row r="86">
          <cell r="A86" t="str">
            <v>OAE17</v>
          </cell>
          <cell r="B86" t="str">
            <v>Transporte e lançamento de pré-lages</v>
          </cell>
          <cell r="C86" t="str">
            <v/>
          </cell>
          <cell r="D86" t="str">
            <v/>
          </cell>
          <cell r="E86" t="str">
            <v>un</v>
          </cell>
          <cell r="F86">
            <v>1368</v>
          </cell>
          <cell r="G86">
            <v>23.47</v>
          </cell>
        </row>
        <row r="87">
          <cell r="A87" t="str">
            <v>OAE18</v>
          </cell>
          <cell r="B87" t="str">
            <v>Transporte e lançamento de vigas pré-moldadas</v>
          </cell>
          <cell r="C87" t="str">
            <v/>
          </cell>
          <cell r="D87" t="str">
            <v/>
          </cell>
          <cell r="E87" t="str">
            <v>un</v>
          </cell>
          <cell r="F87">
            <v>80</v>
          </cell>
          <cell r="G87">
            <v>1281.27</v>
          </cell>
        </row>
        <row r="88">
          <cell r="A88" t="str">
            <v>03.330.00</v>
          </cell>
          <cell r="B88" t="str">
            <v>Concreto fck= 35 MPa-contr. raz. uso ger.</v>
          </cell>
          <cell r="C88" t="str">
            <v/>
          </cell>
          <cell r="D88" t="str">
            <v/>
          </cell>
          <cell r="E88" t="str">
            <v>m3</v>
          </cell>
          <cell r="F88">
            <v>755</v>
          </cell>
          <cell r="G88">
            <v>166.78</v>
          </cell>
        </row>
        <row r="89">
          <cell r="B89" t="str">
            <v>Diversos</v>
          </cell>
        </row>
        <row r="90">
          <cell r="B90" t="str">
            <v>Barreiras de segurança (C.A.) Tipo New Jersey (312 m)</v>
          </cell>
        </row>
        <row r="91">
          <cell r="A91" t="str">
            <v>03.371.01</v>
          </cell>
          <cell r="B91" t="str">
            <v>Formas de placa compensada resinada</v>
          </cell>
          <cell r="C91" t="str">
            <v/>
          </cell>
          <cell r="D91" t="str">
            <v/>
          </cell>
          <cell r="E91" t="str">
            <v>m2</v>
          </cell>
          <cell r="F91">
            <v>561</v>
          </cell>
          <cell r="G91">
            <v>21.86</v>
          </cell>
        </row>
        <row r="92">
          <cell r="A92" t="str">
            <v>03.353.00</v>
          </cell>
          <cell r="B92" t="str">
            <v>Forn., preparo e colocação nas formas, de aço CA-50</v>
          </cell>
          <cell r="C92" t="str">
            <v/>
          </cell>
          <cell r="D92" t="str">
            <v/>
          </cell>
          <cell r="E92" t="str">
            <v>kg</v>
          </cell>
          <cell r="F92">
            <v>4656</v>
          </cell>
          <cell r="G92">
            <v>2.59</v>
          </cell>
        </row>
        <row r="93">
          <cell r="A93" t="str">
            <v>P 03.327.01</v>
          </cell>
          <cell r="B93" t="str">
            <v xml:space="preserve">Concreto fck= 25 MPa-contr. raz. uso ger. </v>
          </cell>
          <cell r="C93" t="str">
            <v/>
          </cell>
          <cell r="D93" t="str">
            <v/>
          </cell>
          <cell r="E93" t="str">
            <v>m3</v>
          </cell>
          <cell r="F93">
            <v>72</v>
          </cell>
          <cell r="G93">
            <v>163.22</v>
          </cell>
        </row>
        <row r="94">
          <cell r="B94" t="str">
            <v>Placas de aproximação( 08 unidades)</v>
          </cell>
        </row>
        <row r="95">
          <cell r="A95" t="str">
            <v>03.371.00</v>
          </cell>
          <cell r="B95" t="str">
            <v>Formas de madeira compensada</v>
          </cell>
          <cell r="C95" t="str">
            <v/>
          </cell>
          <cell r="D95" t="str">
            <v/>
          </cell>
          <cell r="E95" t="str">
            <v>m2</v>
          </cell>
          <cell r="F95">
            <v>73</v>
          </cell>
          <cell r="G95">
            <v>21.86</v>
          </cell>
        </row>
        <row r="96">
          <cell r="A96" t="str">
            <v>03.353.00</v>
          </cell>
          <cell r="B96" t="str">
            <v>Forn., preparo e colocação nas formas, de aço CA-50</v>
          </cell>
          <cell r="C96" t="str">
            <v/>
          </cell>
          <cell r="D96" t="str">
            <v/>
          </cell>
          <cell r="E96" t="str">
            <v>kg</v>
          </cell>
          <cell r="F96">
            <v>7432</v>
          </cell>
          <cell r="G96">
            <v>2.59</v>
          </cell>
        </row>
        <row r="97">
          <cell r="A97" t="str">
            <v>P 03.327.01</v>
          </cell>
          <cell r="B97" t="str">
            <v xml:space="preserve">Concreto fck= 25 MPa-contr. raz. uso ger. </v>
          </cell>
          <cell r="C97" t="str">
            <v/>
          </cell>
          <cell r="D97" t="str">
            <v/>
          </cell>
          <cell r="E97" t="str">
            <v>m3</v>
          </cell>
          <cell r="F97">
            <v>108</v>
          </cell>
          <cell r="G97">
            <v>163.22</v>
          </cell>
        </row>
        <row r="98">
          <cell r="B98" t="str">
            <v>Drenos</v>
          </cell>
        </row>
        <row r="99">
          <cell r="A99" t="str">
            <v>P 03.991.01f</v>
          </cell>
          <cell r="B99" t="str">
            <v>Dreno de FF D= 150 mm x 400mm</v>
          </cell>
          <cell r="C99" t="str">
            <v/>
          </cell>
          <cell r="D99" t="str">
            <v/>
          </cell>
          <cell r="E99" t="str">
            <v>un</v>
          </cell>
          <cell r="F99">
            <v>36</v>
          </cell>
          <cell r="G99">
            <v>20.37</v>
          </cell>
        </row>
        <row r="100">
          <cell r="F100" t="str">
            <v>SUB-TOTAL</v>
          </cell>
        </row>
        <row r="101">
          <cell r="B101" t="str">
            <v>OBRAS COMPLEMENTARES</v>
          </cell>
        </row>
        <row r="102">
          <cell r="A102" t="str">
            <v>05.100.00</v>
          </cell>
          <cell r="B102" t="str">
            <v>Enleivamento</v>
          </cell>
          <cell r="C102" t="str">
            <v>DNER-ES341/97</v>
          </cell>
          <cell r="D102" t="str">
            <v/>
          </cell>
          <cell r="E102" t="str">
            <v>m2</v>
          </cell>
          <cell r="F102">
            <v>26014</v>
          </cell>
          <cell r="G102">
            <v>2.06</v>
          </cell>
        </row>
        <row r="103">
          <cell r="A103" t="str">
            <v>DER53460a</v>
          </cell>
          <cell r="B103" t="str">
            <v>Calçamento com briquetes de 6 cm</v>
          </cell>
          <cell r="C103" t="str">
            <v/>
          </cell>
          <cell r="D103" t="str">
            <v/>
          </cell>
          <cell r="E103" t="str">
            <v>m2</v>
          </cell>
          <cell r="F103">
            <v>1100</v>
          </cell>
          <cell r="G103">
            <v>20.48</v>
          </cell>
        </row>
        <row r="104">
          <cell r="A104" t="str">
            <v>P 05.100.01</v>
          </cell>
          <cell r="B104" t="str">
            <v>Fornecimento e plantio de lírio amarelo</v>
          </cell>
          <cell r="C104" t="str">
            <v/>
          </cell>
          <cell r="D104" t="str">
            <v/>
          </cell>
          <cell r="E104" t="str">
            <v>m2</v>
          </cell>
          <cell r="F104">
            <v>146</v>
          </cell>
          <cell r="G104">
            <v>14.14</v>
          </cell>
        </row>
        <row r="105">
          <cell r="A105" t="str">
            <v>P 05.100.02</v>
          </cell>
          <cell r="B105" t="str">
            <v>Fornecimento e plantio de árvore selecionada</v>
          </cell>
          <cell r="C105" t="str">
            <v/>
          </cell>
          <cell r="D105" t="str">
            <v/>
          </cell>
          <cell r="E105" t="str">
            <v>un</v>
          </cell>
          <cell r="F105">
            <v>130</v>
          </cell>
          <cell r="G105">
            <v>6.02</v>
          </cell>
        </row>
        <row r="106">
          <cell r="A106" t="str">
            <v>05.102.00</v>
          </cell>
          <cell r="B106" t="str">
            <v>Hidrossemeadura</v>
          </cell>
          <cell r="C106" t="str">
            <v>DNER-ES341/97</v>
          </cell>
          <cell r="D106" t="str">
            <v/>
          </cell>
          <cell r="E106" t="str">
            <v>m2</v>
          </cell>
          <cell r="F106">
            <v>6318</v>
          </cell>
          <cell r="G106">
            <v>0.49</v>
          </cell>
        </row>
        <row r="107">
          <cell r="A107" t="str">
            <v>DER81950</v>
          </cell>
          <cell r="B107" t="str">
            <v>Calçada em lastro de brita c/revestimento em concreto</v>
          </cell>
          <cell r="C107" t="str">
            <v/>
          </cell>
          <cell r="D107" t="str">
            <v/>
          </cell>
          <cell r="E107" t="str">
            <v>m2</v>
          </cell>
          <cell r="F107">
            <v>1400</v>
          </cell>
          <cell r="G107">
            <v>8.94</v>
          </cell>
        </row>
        <row r="108">
          <cell r="A108" t="str">
            <v>P 06.030.00</v>
          </cell>
          <cell r="B108" t="str">
            <v>Barreira de segurança simples</v>
          </cell>
          <cell r="C108" t="str">
            <v/>
          </cell>
          <cell r="D108" t="str">
            <v/>
          </cell>
          <cell r="E108" t="str">
            <v>m</v>
          </cell>
          <cell r="F108">
            <v>492</v>
          </cell>
          <cell r="G108">
            <v>52.16</v>
          </cell>
        </row>
        <row r="109">
          <cell r="A109" t="str">
            <v>PI 01</v>
          </cell>
          <cell r="B109" t="str">
            <v>Poste de aço galv. a fogo, c/ 20,0m de alt. p/ instal. tipo engastado</v>
          </cell>
          <cell r="C109" t="str">
            <v/>
          </cell>
          <cell r="D109" t="str">
            <v/>
          </cell>
          <cell r="E109" t="str">
            <v>un</v>
          </cell>
          <cell r="F109">
            <v>10</v>
          </cell>
          <cell r="G109">
            <v>2662.25</v>
          </cell>
        </row>
        <row r="110">
          <cell r="A110" t="str">
            <v>PI 04</v>
          </cell>
          <cell r="B110" t="str">
            <v xml:space="preserve">Luminária p/ iluminação pública ref.SRC-612 da Philips ou similar </v>
          </cell>
          <cell r="C110" t="str">
            <v/>
          </cell>
          <cell r="D110" t="str">
            <v/>
          </cell>
          <cell r="E110" t="str">
            <v>un</v>
          </cell>
          <cell r="F110">
            <v>20</v>
          </cell>
          <cell r="G110">
            <v>425.5</v>
          </cell>
        </row>
        <row r="111">
          <cell r="A111" t="str">
            <v>PI 07</v>
          </cell>
          <cell r="B111" t="str">
            <v>Suporte p/ luminária tipo ZGP402 da Philips ou similar</v>
          </cell>
          <cell r="C111" t="str">
            <v/>
          </cell>
          <cell r="D111" t="str">
            <v/>
          </cell>
          <cell r="E111" t="str">
            <v>un</v>
          </cell>
          <cell r="F111">
            <v>10</v>
          </cell>
          <cell r="G111">
            <v>100</v>
          </cell>
        </row>
        <row r="112">
          <cell r="A112" t="str">
            <v>PI 09</v>
          </cell>
          <cell r="B112" t="str">
            <v>Lâmpada a vapor de sódio 400W, alta pressão, base E40</v>
          </cell>
          <cell r="C112" t="str">
            <v/>
          </cell>
          <cell r="D112" t="str">
            <v/>
          </cell>
          <cell r="E112" t="str">
            <v>un</v>
          </cell>
          <cell r="F112">
            <v>20</v>
          </cell>
          <cell r="G112">
            <v>33.35</v>
          </cell>
        </row>
        <row r="113">
          <cell r="A113" t="str">
            <v>PI 10</v>
          </cell>
          <cell r="B113" t="str">
            <v>Lâmpada a vapor de mercúrio 250W, alta pressão, base E40</v>
          </cell>
          <cell r="C113" t="str">
            <v/>
          </cell>
          <cell r="D113" t="str">
            <v/>
          </cell>
          <cell r="E113" t="str">
            <v>un</v>
          </cell>
          <cell r="F113">
            <v>17</v>
          </cell>
          <cell r="G113">
            <v>28.75</v>
          </cell>
        </row>
        <row r="114">
          <cell r="A114" t="str">
            <v>PI 22</v>
          </cell>
          <cell r="B114" t="str">
            <v>Base completa com fusível Diazed, 6A, retardado, incluíndo tampa, anel de proteção e ajuste</v>
          </cell>
          <cell r="C114" t="str">
            <v/>
          </cell>
          <cell r="D114" t="str">
            <v/>
          </cell>
          <cell r="E114" t="str">
            <v>un</v>
          </cell>
          <cell r="F114">
            <v>29</v>
          </cell>
          <cell r="G114">
            <v>8.6300000000000008</v>
          </cell>
        </row>
        <row r="115">
          <cell r="A115" t="str">
            <v>PI 23</v>
          </cell>
          <cell r="B115" t="str">
            <v>Contator tripolar a seco, p/ corrente alternada - 55 A, para uso em rede 380/220V - 60Hz</v>
          </cell>
          <cell r="C115" t="str">
            <v/>
          </cell>
          <cell r="D115" t="str">
            <v/>
          </cell>
          <cell r="E115" t="str">
            <v>un</v>
          </cell>
          <cell r="F115">
            <v>5</v>
          </cell>
          <cell r="G115">
            <v>234.6</v>
          </cell>
        </row>
        <row r="116">
          <cell r="A116" t="str">
            <v>PI 24</v>
          </cell>
          <cell r="B116" t="str">
            <v>Fita elétrica auto fusão a base de borracha EPR</v>
          </cell>
          <cell r="C116" t="str">
            <v/>
          </cell>
          <cell r="D116" t="str">
            <v/>
          </cell>
          <cell r="E116" t="str">
            <v>un</v>
          </cell>
          <cell r="F116">
            <v>5</v>
          </cell>
          <cell r="G116">
            <v>6.39</v>
          </cell>
        </row>
        <row r="117">
          <cell r="A117" t="str">
            <v>PI 25</v>
          </cell>
          <cell r="B117" t="str">
            <v>Fita adesiva plástica isolante</v>
          </cell>
          <cell r="C117" t="str">
            <v/>
          </cell>
          <cell r="D117" t="str">
            <v/>
          </cell>
          <cell r="E117" t="str">
            <v>un</v>
          </cell>
          <cell r="F117">
            <v>5</v>
          </cell>
          <cell r="G117">
            <v>3.84</v>
          </cell>
        </row>
        <row r="118">
          <cell r="A118" t="str">
            <v>PI 26</v>
          </cell>
          <cell r="B118" t="str">
            <v>Relé fotoelétrico c/ suporte para fixação galv. com furo 18mm</v>
          </cell>
          <cell r="C118" t="str">
            <v/>
          </cell>
          <cell r="D118" t="str">
            <v/>
          </cell>
          <cell r="E118" t="str">
            <v>un</v>
          </cell>
          <cell r="F118">
            <v>5</v>
          </cell>
          <cell r="G118">
            <v>11.5</v>
          </cell>
        </row>
        <row r="119">
          <cell r="A119" t="str">
            <v>PI 27</v>
          </cell>
          <cell r="B119" t="str">
            <v>Cabo isolado p/ 1000V, bitola 35mm²</v>
          </cell>
          <cell r="C119" t="str">
            <v/>
          </cell>
          <cell r="D119" t="str">
            <v/>
          </cell>
          <cell r="E119" t="str">
            <v>m</v>
          </cell>
          <cell r="F119">
            <v>1900</v>
          </cell>
          <cell r="G119">
            <v>1.55</v>
          </cell>
        </row>
        <row r="120">
          <cell r="A120" t="str">
            <v>PI 28</v>
          </cell>
          <cell r="B120" t="str">
            <v>Eletroduto de aço tipo pesado 100mm</v>
          </cell>
          <cell r="C120" t="str">
            <v/>
          </cell>
          <cell r="D120" t="str">
            <v/>
          </cell>
          <cell r="E120" t="str">
            <v>m</v>
          </cell>
          <cell r="F120">
            <v>230</v>
          </cell>
          <cell r="G120">
            <v>28.55</v>
          </cell>
        </row>
        <row r="121">
          <cell r="A121" t="str">
            <v>PI 54</v>
          </cell>
          <cell r="B121" t="str">
            <v>Eletroduto de PVC corrugado tipo Kanalex ou similar, D=100mm</v>
          </cell>
          <cell r="C121" t="str">
            <v/>
          </cell>
          <cell r="D121" t="str">
            <v/>
          </cell>
          <cell r="E121" t="str">
            <v>m</v>
          </cell>
          <cell r="F121">
            <v>180</v>
          </cell>
          <cell r="G121">
            <v>4.95</v>
          </cell>
        </row>
        <row r="122">
          <cell r="A122" t="str">
            <v>PI 30</v>
          </cell>
          <cell r="B122" t="str">
            <v>Haste para aterramento aço-cobre D 13x2400mm</v>
          </cell>
          <cell r="C122" t="str">
            <v/>
          </cell>
          <cell r="D122" t="str">
            <v/>
          </cell>
          <cell r="E122" t="str">
            <v>un</v>
          </cell>
          <cell r="F122">
            <v>20</v>
          </cell>
          <cell r="G122">
            <v>6.04</v>
          </cell>
        </row>
        <row r="123">
          <cell r="A123" t="str">
            <v>PI 31</v>
          </cell>
          <cell r="B123" t="str">
            <v>Cabo de cobre nú meio duro, 7 fios 2AWG</v>
          </cell>
          <cell r="C123" t="str">
            <v/>
          </cell>
          <cell r="D123" t="str">
            <v/>
          </cell>
          <cell r="E123" t="str">
            <v>kg</v>
          </cell>
          <cell r="F123">
            <v>10</v>
          </cell>
          <cell r="G123">
            <v>7.02</v>
          </cell>
        </row>
        <row r="124">
          <cell r="A124" t="str">
            <v>PI 20</v>
          </cell>
          <cell r="B124" t="str">
            <v>Poste de concreto duplo T 10m, 150 daN</v>
          </cell>
          <cell r="C124" t="str">
            <v/>
          </cell>
          <cell r="D124" t="str">
            <v/>
          </cell>
          <cell r="E124" t="str">
            <v>un</v>
          </cell>
          <cell r="F124">
            <v>9</v>
          </cell>
          <cell r="G124">
            <v>200</v>
          </cell>
        </row>
        <row r="125">
          <cell r="A125" t="str">
            <v>PI 50</v>
          </cell>
          <cell r="B125" t="str">
            <v>Cabo isolado, de alumínio singelo, bitola 4 mm² - estimada</v>
          </cell>
          <cell r="C125" t="str">
            <v/>
          </cell>
          <cell r="D125" t="str">
            <v/>
          </cell>
          <cell r="E125" t="str">
            <v>m</v>
          </cell>
          <cell r="F125">
            <v>400</v>
          </cell>
          <cell r="G125">
            <v>0.35</v>
          </cell>
        </row>
        <row r="126">
          <cell r="A126" t="str">
            <v>PI 34</v>
          </cell>
          <cell r="B126" t="str">
            <v>Construção de caixa tipo SP, ou pré-instalada com as mesmas características</v>
          </cell>
          <cell r="C126" t="str">
            <v/>
          </cell>
          <cell r="D126" t="str">
            <v/>
          </cell>
          <cell r="E126" t="str">
            <v>un</v>
          </cell>
          <cell r="F126">
            <v>17</v>
          </cell>
          <cell r="G126">
            <v>180</v>
          </cell>
        </row>
        <row r="127">
          <cell r="A127" t="str">
            <v>PI 35</v>
          </cell>
          <cell r="B127" t="str">
            <v>Construção de embasamento p/ poste tipo engastado, 20m de altura</v>
          </cell>
          <cell r="C127" t="str">
            <v/>
          </cell>
          <cell r="D127" t="str">
            <v/>
          </cell>
          <cell r="E127" t="str">
            <v>un</v>
          </cell>
          <cell r="F127">
            <v>10</v>
          </cell>
          <cell r="G127">
            <v>494</v>
          </cell>
        </row>
        <row r="128">
          <cell r="A128" t="str">
            <v>PI 36</v>
          </cell>
          <cell r="B128" t="str">
            <v>Construção de embasamento p/ poste tipo engastado, concreto duplo T, 10m de altura</v>
          </cell>
          <cell r="C128" t="str">
            <v/>
          </cell>
          <cell r="D128" t="str">
            <v/>
          </cell>
          <cell r="E128" t="str">
            <v>un</v>
          </cell>
          <cell r="F128">
            <v>9</v>
          </cell>
          <cell r="G128">
            <v>285</v>
          </cell>
        </row>
        <row r="129">
          <cell r="A129" t="str">
            <v>PI 37</v>
          </cell>
          <cell r="B129" t="str">
            <v>Lançamento de cabos em dutos de aço, classe 1000V, circuito trifásico mais neutro, e monofásico</v>
          </cell>
          <cell r="C129" t="str">
            <v/>
          </cell>
          <cell r="D129" t="str">
            <v/>
          </cell>
          <cell r="E129" t="str">
            <v>m</v>
          </cell>
          <cell r="F129">
            <v>115</v>
          </cell>
          <cell r="G129">
            <v>4</v>
          </cell>
        </row>
        <row r="130">
          <cell r="A130" t="str">
            <v>PI 38</v>
          </cell>
          <cell r="B130" t="str">
            <v>Confecção de emendas retas ou derivação em cabos classe 1000V, c/ conector à compressão</v>
          </cell>
          <cell r="C130" t="str">
            <v/>
          </cell>
          <cell r="D130" t="str">
            <v/>
          </cell>
          <cell r="E130" t="str">
            <v>un</v>
          </cell>
          <cell r="F130">
            <v>20</v>
          </cell>
          <cell r="G130">
            <v>4.5</v>
          </cell>
        </row>
        <row r="131">
          <cell r="A131" t="str">
            <v>PI 39</v>
          </cell>
          <cell r="B131" t="str">
            <v>Fixação de haste de terra e conexão ao neutro</v>
          </cell>
          <cell r="C131" t="str">
            <v/>
          </cell>
          <cell r="D131" t="str">
            <v/>
          </cell>
          <cell r="E131" t="str">
            <v>un</v>
          </cell>
          <cell r="F131">
            <v>20</v>
          </cell>
          <cell r="G131">
            <v>35</v>
          </cell>
        </row>
        <row r="132">
          <cell r="A132" t="str">
            <v>PI 40</v>
          </cell>
          <cell r="B132" t="str">
            <v>Montagem eletromecân.de iluminação a 17,5m de alt., formada p/2 pétalas, c/ fixação dos equip.</v>
          </cell>
          <cell r="C132" t="str">
            <v/>
          </cell>
          <cell r="D132" t="str">
            <v/>
          </cell>
          <cell r="E132" t="str">
            <v>un</v>
          </cell>
          <cell r="F132">
            <v>10</v>
          </cell>
          <cell r="G132">
            <v>550</v>
          </cell>
        </row>
        <row r="133">
          <cell r="A133" t="str">
            <v>PI 57</v>
          </cell>
          <cell r="B133" t="str">
            <v>Lançamento de cabos em eletroduto de PVC corrugado</v>
          </cell>
          <cell r="C133" t="str">
            <v/>
          </cell>
          <cell r="D133" t="str">
            <v/>
          </cell>
          <cell r="E133" t="str">
            <v>m</v>
          </cell>
          <cell r="F133">
            <v>180</v>
          </cell>
          <cell r="G133">
            <v>3</v>
          </cell>
        </row>
        <row r="134">
          <cell r="A134" t="str">
            <v>PI 42</v>
          </cell>
          <cell r="B134" t="str">
            <v>Instalação de poste de aço de 20m de altura engastado</v>
          </cell>
          <cell r="C134" t="str">
            <v/>
          </cell>
          <cell r="D134" t="str">
            <v/>
          </cell>
          <cell r="E134" t="str">
            <v>un</v>
          </cell>
          <cell r="F134">
            <v>10</v>
          </cell>
          <cell r="G134">
            <v>250</v>
          </cell>
        </row>
        <row r="135">
          <cell r="A135" t="str">
            <v>PI 43</v>
          </cell>
          <cell r="B135" t="str">
            <v>Travessia de pista asfáltica p/ lançamento dutos aço tipo pesado 100mm</v>
          </cell>
          <cell r="C135" t="str">
            <v/>
          </cell>
          <cell r="D135" t="str">
            <v/>
          </cell>
          <cell r="E135" t="str">
            <v>m</v>
          </cell>
          <cell r="F135">
            <v>115</v>
          </cell>
          <cell r="G135">
            <v>70</v>
          </cell>
        </row>
        <row r="136">
          <cell r="A136" t="str">
            <v>PI 45</v>
          </cell>
          <cell r="B136" t="str">
            <v>Montagem eletromecânica de luminária padrão CELESC em poste de 11m de altura, duplo T,c/ fixação dos equip.e conexões elétricos</v>
          </cell>
          <cell r="C136" t="str">
            <v/>
          </cell>
          <cell r="D136" t="str">
            <v/>
          </cell>
          <cell r="E136" t="str">
            <v>un</v>
          </cell>
          <cell r="F136">
            <v>19</v>
          </cell>
          <cell r="G136">
            <v>35</v>
          </cell>
        </row>
        <row r="137">
          <cell r="A137" t="str">
            <v>PI 03</v>
          </cell>
          <cell r="B137" t="str">
            <v xml:space="preserve">Luminária p/ iluminação pública ref.HRC-612 da Philips ou similar </v>
          </cell>
          <cell r="C137" t="str">
            <v/>
          </cell>
          <cell r="D137" t="str">
            <v/>
          </cell>
          <cell r="E137" t="str">
            <v>un</v>
          </cell>
          <cell r="F137">
            <v>17</v>
          </cell>
          <cell r="G137">
            <v>400</v>
          </cell>
        </row>
        <row r="138">
          <cell r="A138" t="str">
            <v>PI 18</v>
          </cell>
          <cell r="B138" t="str">
            <v>Braço curvo p/ iluminação pública padrão CELESC</v>
          </cell>
          <cell r="C138" t="str">
            <v/>
          </cell>
          <cell r="D138" t="str">
            <v/>
          </cell>
          <cell r="E138" t="str">
            <v>un</v>
          </cell>
          <cell r="F138">
            <v>17</v>
          </cell>
          <cell r="G138">
            <v>6.33</v>
          </cell>
        </row>
        <row r="139">
          <cell r="A139" t="str">
            <v>PI 65</v>
          </cell>
          <cell r="B139" t="str">
            <v>Cabo de alumínio 1/0</v>
          </cell>
          <cell r="C139" t="str">
            <v/>
          </cell>
          <cell r="D139" t="str">
            <v/>
          </cell>
          <cell r="E139" t="str">
            <v>m</v>
          </cell>
          <cell r="F139">
            <v>3000</v>
          </cell>
          <cell r="G139">
            <v>1.7</v>
          </cell>
        </row>
        <row r="140">
          <cell r="A140" t="str">
            <v>PI 66</v>
          </cell>
          <cell r="B140" t="str">
            <v>Cabo isolado p/ 1000 V, 6 mm2 de alumínio</v>
          </cell>
          <cell r="C140" t="str">
            <v/>
          </cell>
          <cell r="D140" t="str">
            <v/>
          </cell>
          <cell r="E140" t="str">
            <v>m</v>
          </cell>
          <cell r="F140">
            <v>200</v>
          </cell>
          <cell r="G140">
            <v>1</v>
          </cell>
        </row>
        <row r="141">
          <cell r="A141" t="str">
            <v>PI 67</v>
          </cell>
          <cell r="B141" t="str">
            <v>Cabo isolado p/ 1000 V, 2,5 mm2 de alumínio</v>
          </cell>
          <cell r="C141" t="str">
            <v/>
          </cell>
          <cell r="D141" t="str">
            <v/>
          </cell>
          <cell r="E141" t="str">
            <v>m</v>
          </cell>
          <cell r="F141">
            <v>60</v>
          </cell>
          <cell r="G141">
            <v>0.6</v>
          </cell>
        </row>
        <row r="142">
          <cell r="A142" t="str">
            <v>PI 33</v>
          </cell>
          <cell r="B142" t="str">
            <v>Tubo de aço galvanizado, vara de 6m e 50mm</v>
          </cell>
          <cell r="C142" t="str">
            <v/>
          </cell>
          <cell r="D142" t="str">
            <v/>
          </cell>
          <cell r="E142" t="str">
            <v>un</v>
          </cell>
          <cell r="F142">
            <v>3</v>
          </cell>
          <cell r="G142">
            <v>74.06</v>
          </cell>
        </row>
        <row r="143">
          <cell r="A143" t="str">
            <v>PI 69</v>
          </cell>
          <cell r="B143" t="str">
            <v>Instalação de poste concreto duplo T, 10m de altura, engastado</v>
          </cell>
          <cell r="C143" t="str">
            <v/>
          </cell>
          <cell r="D143" t="str">
            <v/>
          </cell>
          <cell r="E143" t="str">
            <v>un</v>
          </cell>
          <cell r="F143">
            <v>9</v>
          </cell>
          <cell r="G143">
            <v>200</v>
          </cell>
        </row>
        <row r="144">
          <cell r="A144" t="str">
            <v>PI 41</v>
          </cell>
          <cell r="B144" t="str">
            <v>Instalação de tubo de aço vara de 6m e curva de entrada de cabos na lateral do poste c/ fix. dutos</v>
          </cell>
          <cell r="C144" t="str">
            <v/>
          </cell>
          <cell r="D144" t="str">
            <v/>
          </cell>
          <cell r="E144" t="str">
            <v>un</v>
          </cell>
          <cell r="F144">
            <v>3</v>
          </cell>
          <cell r="G144">
            <v>200</v>
          </cell>
        </row>
        <row r="145">
          <cell r="A145" t="str">
            <v>R1</v>
          </cell>
          <cell r="B145" t="str">
            <v>Remanejamento de Rede de Baixa Tensão (220/380V)</v>
          </cell>
          <cell r="C145" t="str">
            <v/>
          </cell>
          <cell r="D145" t="str">
            <v/>
          </cell>
          <cell r="E145" t="str">
            <v>m</v>
          </cell>
          <cell r="F145">
            <v>50</v>
          </cell>
          <cell r="G145">
            <v>4.7</v>
          </cell>
        </row>
        <row r="146">
          <cell r="A146" t="str">
            <v>R2</v>
          </cell>
          <cell r="B146" t="str">
            <v>Remanejamento de Rede de Alta Tensão (138kV)</v>
          </cell>
          <cell r="C146" t="str">
            <v/>
          </cell>
          <cell r="D146" t="str">
            <v/>
          </cell>
          <cell r="E146" t="str">
            <v>m</v>
          </cell>
          <cell r="F146">
            <v>260</v>
          </cell>
          <cell r="G146">
            <v>6.2</v>
          </cell>
        </row>
        <row r="147">
          <cell r="A147" t="str">
            <v>R10</v>
          </cell>
          <cell r="B147" t="str">
            <v>Remanejamento de Poste de Concreto 10/150</v>
          </cell>
          <cell r="C147" t="str">
            <v/>
          </cell>
          <cell r="D147" t="str">
            <v/>
          </cell>
          <cell r="E147" t="str">
            <v>un</v>
          </cell>
          <cell r="F147">
            <v>7</v>
          </cell>
          <cell r="G147">
            <v>75</v>
          </cell>
        </row>
        <row r="148">
          <cell r="A148" t="str">
            <v>R11</v>
          </cell>
          <cell r="B148" t="str">
            <v>Remanejamento de Poste de Concreto 10/300</v>
          </cell>
          <cell r="C148" t="str">
            <v/>
          </cell>
          <cell r="D148" t="str">
            <v/>
          </cell>
          <cell r="E148" t="str">
            <v>un</v>
          </cell>
          <cell r="F148">
            <v>2</v>
          </cell>
          <cell r="G148">
            <v>75</v>
          </cell>
        </row>
        <row r="149">
          <cell r="A149" t="str">
            <v>R3</v>
          </cell>
          <cell r="B149" t="str">
            <v>Remanejamento de Rede de Telefonia</v>
          </cell>
          <cell r="C149" t="str">
            <v/>
          </cell>
          <cell r="D149" t="str">
            <v/>
          </cell>
          <cell r="E149" t="str">
            <v>m</v>
          </cell>
          <cell r="F149">
            <v>200</v>
          </cell>
          <cell r="G149">
            <v>2</v>
          </cell>
        </row>
      </sheetData>
      <sheetData sheetId="12" refreshError="1">
        <row r="14">
          <cell r="A14" t="str">
            <v>01.000.00</v>
          </cell>
          <cell r="B14" t="str">
            <v>Desmatamento,destocamento e limpeza de área com árvore até 0,15m</v>
          </cell>
          <cell r="C14" t="str">
            <v>DNER-ES278/97</v>
          </cell>
          <cell r="D14" t="str">
            <v/>
          </cell>
          <cell r="E14" t="str">
            <v>m2</v>
          </cell>
          <cell r="F14">
            <v>20000</v>
          </cell>
          <cell r="G14">
            <v>7.0000000000000007E-2</v>
          </cell>
        </row>
        <row r="15">
          <cell r="A15" t="str">
            <v>01.010.00</v>
          </cell>
          <cell r="B15" t="str">
            <v>Desmatamento e destocamento árvores de 0,15m a 0,30m</v>
          </cell>
          <cell r="C15" t="str">
            <v>DNER-ES278/97</v>
          </cell>
          <cell r="D15" t="str">
            <v/>
          </cell>
          <cell r="E15" t="str">
            <v>un</v>
          </cell>
          <cell r="F15">
            <v>100</v>
          </cell>
          <cell r="G15">
            <v>8.92</v>
          </cell>
        </row>
        <row r="16">
          <cell r="A16" t="str">
            <v>01.011.00</v>
          </cell>
          <cell r="B16" t="str">
            <v>Desmatamento e destocamento árvores superior a 0,30m</v>
          </cell>
          <cell r="C16" t="str">
            <v>DNER-ES278/97</v>
          </cell>
          <cell r="D16" t="str">
            <v/>
          </cell>
          <cell r="E16" t="str">
            <v>un</v>
          </cell>
          <cell r="F16">
            <v>50</v>
          </cell>
          <cell r="G16">
            <v>26.75</v>
          </cell>
        </row>
        <row r="17">
          <cell r="A17" t="str">
            <v>01.100.10</v>
          </cell>
          <cell r="B17" t="str">
            <v>Escavação,carga e transportes de material de 1a categoria DMT= 200 a 400m</v>
          </cell>
          <cell r="C17" t="str">
            <v>DNER-ES280/97</v>
          </cell>
          <cell r="D17" t="str">
            <v/>
          </cell>
          <cell r="E17" t="str">
            <v>m3</v>
          </cell>
          <cell r="F17">
            <v>3287</v>
          </cell>
          <cell r="G17">
            <v>1.98</v>
          </cell>
        </row>
        <row r="18">
          <cell r="A18" t="str">
            <v>01.100.19</v>
          </cell>
          <cell r="B18" t="str">
            <v>Escavação,carga e transportes de material de 1a categoria DMT= 2000 a 3000m</v>
          </cell>
          <cell r="C18" t="str">
            <v>DNER-ES280/97</v>
          </cell>
          <cell r="D18" t="str">
            <v/>
          </cell>
          <cell r="E18" t="str">
            <v>m3</v>
          </cell>
          <cell r="F18">
            <v>8803</v>
          </cell>
          <cell r="G18">
            <v>3.26</v>
          </cell>
        </row>
        <row r="19">
          <cell r="A19" t="str">
            <v>DER50300</v>
          </cell>
          <cell r="B19" t="str">
            <v>Esc.  Carga e Transp. de mat. 1a cat. c/ CB 9000&lt;DMT&lt;10000m</v>
          </cell>
          <cell r="C19" t="str">
            <v/>
          </cell>
          <cell r="D19" t="str">
            <v/>
          </cell>
          <cell r="E19" t="str">
            <v>m3</v>
          </cell>
          <cell r="F19">
            <v>913</v>
          </cell>
          <cell r="G19">
            <v>6.3</v>
          </cell>
        </row>
        <row r="20">
          <cell r="A20" t="str">
            <v>01.101.19</v>
          </cell>
          <cell r="B20" t="str">
            <v>Escavação,carga e transportes de material de 2a categoria,c/CB,  DMT 2000 a 3000m</v>
          </cell>
          <cell r="C20" t="str">
            <v>DNER-ES280/97</v>
          </cell>
          <cell r="D20" t="str">
            <v/>
          </cell>
          <cell r="E20" t="str">
            <v>m3</v>
          </cell>
          <cell r="F20">
            <v>3716</v>
          </cell>
          <cell r="G20">
            <v>4.51</v>
          </cell>
        </row>
        <row r="21">
          <cell r="A21" t="str">
            <v>DER51340</v>
          </cell>
          <cell r="B21" t="str">
            <v>Escavação,carga e transportes de material de 2a categoria DMT 18000 a 20000m</v>
          </cell>
          <cell r="C21" t="str">
            <v/>
          </cell>
          <cell r="D21" t="str">
            <v/>
          </cell>
          <cell r="E21" t="str">
            <v>m3</v>
          </cell>
          <cell r="F21">
            <v>913</v>
          </cell>
          <cell r="G21">
            <v>13.65</v>
          </cell>
        </row>
        <row r="22">
          <cell r="A22" t="str">
            <v>DER52087</v>
          </cell>
          <cell r="B22" t="str">
            <v>Esc. Carga e Transp. de solos moles 400&lt;DMT&lt;=600m</v>
          </cell>
          <cell r="C22" t="str">
            <v/>
          </cell>
          <cell r="D22" t="str">
            <v/>
          </cell>
          <cell r="E22" t="str">
            <v>m3</v>
          </cell>
          <cell r="F22">
            <v>702</v>
          </cell>
          <cell r="G22">
            <v>4.5999999999999996</v>
          </cell>
        </row>
        <row r="23">
          <cell r="A23" t="str">
            <v>01.510.00</v>
          </cell>
          <cell r="B23" t="str">
            <v>Compactação de aterros a 95% Proctor Normal</v>
          </cell>
          <cell r="C23" t="str">
            <v>DNER-ES282/97</v>
          </cell>
          <cell r="D23" t="str">
            <v/>
          </cell>
          <cell r="E23" t="str">
            <v>m3</v>
          </cell>
          <cell r="F23">
            <v>8376</v>
          </cell>
          <cell r="G23">
            <v>0.79</v>
          </cell>
        </row>
        <row r="24">
          <cell r="A24" t="str">
            <v>01.511.00</v>
          </cell>
          <cell r="B24" t="str">
            <v>Compactação de aterros a 100% Proctor Normal</v>
          </cell>
          <cell r="C24" t="str">
            <v>DNER-ES282/97</v>
          </cell>
          <cell r="D24" t="str">
            <v/>
          </cell>
          <cell r="E24" t="str">
            <v>m3</v>
          </cell>
          <cell r="F24">
            <v>5380</v>
          </cell>
          <cell r="G24">
            <v>1.36</v>
          </cell>
        </row>
        <row r="25">
          <cell r="F25" t="str">
            <v>SUB-TOTAL</v>
          </cell>
        </row>
        <row r="27">
          <cell r="B27" t="str">
            <v>PAVIMENTAÇÃO</v>
          </cell>
        </row>
        <row r="28">
          <cell r="A28" t="str">
            <v>02.000.00</v>
          </cell>
          <cell r="B28" t="str">
            <v>Regularização do subleito</v>
          </cell>
          <cell r="C28" t="str">
            <v/>
          </cell>
          <cell r="D28" t="str">
            <v/>
          </cell>
          <cell r="E28" t="str">
            <v>m2</v>
          </cell>
          <cell r="F28">
            <v>43662</v>
          </cell>
          <cell r="G28">
            <v>0.3</v>
          </cell>
        </row>
        <row r="29">
          <cell r="A29" t="str">
            <v>DER53130</v>
          </cell>
          <cell r="B29" t="str">
            <v>Camada de macadame seco</v>
          </cell>
          <cell r="C29" t="str">
            <v/>
          </cell>
          <cell r="D29" t="str">
            <v/>
          </cell>
          <cell r="E29" t="str">
            <v>m3</v>
          </cell>
          <cell r="F29">
            <v>8333</v>
          </cell>
          <cell r="G29">
            <v>21.86</v>
          </cell>
        </row>
        <row r="30">
          <cell r="A30" t="str">
            <v>02.230.00</v>
          </cell>
          <cell r="B30" t="str">
            <v>Base brita graduada</v>
          </cell>
          <cell r="C30" t="str">
            <v>DNER-ES303/97</v>
          </cell>
          <cell r="D30" t="str">
            <v/>
          </cell>
          <cell r="E30" t="str">
            <v>m3</v>
          </cell>
          <cell r="F30">
            <v>6048</v>
          </cell>
          <cell r="G30">
            <v>28.06</v>
          </cell>
        </row>
        <row r="31">
          <cell r="A31" t="str">
            <v>02.300.00</v>
          </cell>
          <cell r="B31" t="str">
            <v>Imprimação - Fornecimento, transporte e execução</v>
          </cell>
          <cell r="C31" t="str">
            <v>DNER-ES306/97</v>
          </cell>
          <cell r="D31" t="str">
            <v/>
          </cell>
          <cell r="E31" t="str">
            <v>m2</v>
          </cell>
          <cell r="F31">
            <v>39556</v>
          </cell>
          <cell r="G31">
            <v>1.1100000000000001</v>
          </cell>
        </row>
        <row r="32">
          <cell r="A32" t="str">
            <v>02.400.00</v>
          </cell>
          <cell r="B32" t="str">
            <v>Pintura de ligação - Fornec., transporte e execução</v>
          </cell>
          <cell r="C32" t="str">
            <v>DNER-ES307/97</v>
          </cell>
          <cell r="D32" t="str">
            <v/>
          </cell>
          <cell r="E32" t="str">
            <v>m2</v>
          </cell>
          <cell r="F32">
            <v>101693</v>
          </cell>
          <cell r="G32">
            <v>0.41</v>
          </cell>
        </row>
        <row r="33">
          <cell r="A33" t="str">
            <v>02.540.01</v>
          </cell>
          <cell r="B33" t="str">
            <v>Concreto betuminoso usinado a quente - usina 100/140 t/h</v>
          </cell>
          <cell r="C33" t="str">
            <v>DNER-ES313/97</v>
          </cell>
          <cell r="D33" t="str">
            <v/>
          </cell>
          <cell r="E33" t="str">
            <v>t</v>
          </cell>
          <cell r="F33">
            <v>10784</v>
          </cell>
          <cell r="G33">
            <v>67.64</v>
          </cell>
        </row>
        <row r="34">
          <cell r="A34" t="str">
            <v>DER82200a</v>
          </cell>
          <cell r="B34" t="str">
            <v>Remoção de camada granular</v>
          </cell>
          <cell r="C34" t="str">
            <v/>
          </cell>
          <cell r="D34" t="str">
            <v/>
          </cell>
          <cell r="E34" t="str">
            <v>m3</v>
          </cell>
          <cell r="F34">
            <v>491</v>
          </cell>
          <cell r="G34">
            <v>4.67</v>
          </cell>
        </row>
        <row r="35">
          <cell r="A35" t="str">
            <v>DER82200</v>
          </cell>
          <cell r="B35" t="str">
            <v>Remoção de revestimento de CBUQ</v>
          </cell>
          <cell r="C35" t="str">
            <v/>
          </cell>
          <cell r="D35" t="str">
            <v/>
          </cell>
          <cell r="E35" t="str">
            <v>m3</v>
          </cell>
          <cell r="F35">
            <v>491</v>
          </cell>
          <cell r="G35">
            <v>5.73</v>
          </cell>
        </row>
        <row r="36">
          <cell r="F36" t="str">
            <v>SUB-TOTAL</v>
          </cell>
        </row>
        <row r="37">
          <cell r="B37" t="str">
            <v>DRENAGEM</v>
          </cell>
        </row>
        <row r="38">
          <cell r="A38" t="str">
            <v>04.000.00</v>
          </cell>
          <cell r="B38" t="str">
            <v>Escavação manual em material de 1a categoria</v>
          </cell>
          <cell r="C38" t="str">
            <v/>
          </cell>
          <cell r="D38" t="str">
            <v/>
          </cell>
          <cell r="E38" t="str">
            <v>m3</v>
          </cell>
          <cell r="F38">
            <v>57</v>
          </cell>
          <cell r="G38">
            <v>17.57</v>
          </cell>
        </row>
        <row r="39">
          <cell r="A39" t="str">
            <v>04.001.00</v>
          </cell>
          <cell r="B39" t="str">
            <v>Escavação mecânica em material de 1a categoria</v>
          </cell>
          <cell r="C39" t="str">
            <v/>
          </cell>
          <cell r="D39" t="str">
            <v/>
          </cell>
          <cell r="E39" t="str">
            <v>m3</v>
          </cell>
          <cell r="F39">
            <v>1358</v>
          </cell>
          <cell r="G39">
            <v>2.09</v>
          </cell>
        </row>
        <row r="40">
          <cell r="A40" t="str">
            <v>04.001.01</v>
          </cell>
          <cell r="B40" t="str">
            <v>Escavação mecânica,reaterro e compactação (material de 1a categoria)</v>
          </cell>
          <cell r="C40" t="str">
            <v/>
          </cell>
          <cell r="D40" t="str">
            <v/>
          </cell>
          <cell r="E40" t="str">
            <v>m3</v>
          </cell>
          <cell r="F40">
            <v>186</v>
          </cell>
          <cell r="G40">
            <v>3.03</v>
          </cell>
        </row>
        <row r="41">
          <cell r="A41" t="str">
            <v>04.401.02</v>
          </cell>
          <cell r="B41" t="str">
            <v>Valeta de prot. de aterro c/ revest. vegetal VPA 02</v>
          </cell>
          <cell r="C41" t="str">
            <v/>
          </cell>
          <cell r="D41" t="str">
            <v/>
          </cell>
          <cell r="E41" t="str">
            <v>m</v>
          </cell>
          <cell r="F41">
            <v>1161</v>
          </cell>
          <cell r="G41">
            <v>24.32</v>
          </cell>
        </row>
        <row r="42">
          <cell r="A42" t="str">
            <v>04.510.03</v>
          </cell>
          <cell r="B42" t="str">
            <v>Dreno sub- superficial- DSS 03</v>
          </cell>
          <cell r="C42" t="str">
            <v>DNER-ES294/97</v>
          </cell>
          <cell r="D42" t="str">
            <v/>
          </cell>
          <cell r="E42" t="str">
            <v>m</v>
          </cell>
          <cell r="F42">
            <v>1032</v>
          </cell>
          <cell r="G42">
            <v>3.71</v>
          </cell>
        </row>
        <row r="43">
          <cell r="A43" t="str">
            <v>04.511.01</v>
          </cell>
          <cell r="B43" t="str">
            <v>Boca de saída p/ dreno sub-superficial-BSD 03</v>
          </cell>
          <cell r="C43" t="str">
            <v/>
          </cell>
          <cell r="D43" t="str">
            <v/>
          </cell>
          <cell r="E43" t="str">
            <v>un</v>
          </cell>
          <cell r="F43">
            <v>4</v>
          </cell>
          <cell r="G43">
            <v>20.86</v>
          </cell>
        </row>
        <row r="44">
          <cell r="A44" t="str">
            <v>04.900.21</v>
          </cell>
          <cell r="B44" t="str">
            <v>Sarjeta de cant. central de concreto-SCC 01</v>
          </cell>
          <cell r="C44" t="str">
            <v>DNER-ES288/97</v>
          </cell>
          <cell r="D44" t="str">
            <v/>
          </cell>
          <cell r="E44" t="str">
            <v>m</v>
          </cell>
          <cell r="F44">
            <v>1850</v>
          </cell>
          <cell r="G44">
            <v>13.85</v>
          </cell>
        </row>
        <row r="45">
          <cell r="A45" t="str">
            <v>04.900.22</v>
          </cell>
          <cell r="B45" t="str">
            <v>Sarjeta de cant. central de concreto-SCC 02</v>
          </cell>
          <cell r="C45" t="str">
            <v>DNER-ES288/97</v>
          </cell>
          <cell r="D45" t="str">
            <v/>
          </cell>
          <cell r="E45" t="str">
            <v>m</v>
          </cell>
          <cell r="F45">
            <v>924</v>
          </cell>
          <cell r="G45">
            <v>19.170000000000002</v>
          </cell>
        </row>
        <row r="46">
          <cell r="A46" t="str">
            <v>04.900.04</v>
          </cell>
          <cell r="B46" t="str">
            <v>Sarjeta triangular de concreto-STC 04</v>
          </cell>
          <cell r="C46" t="str">
            <v>DNER-ES288/97</v>
          </cell>
          <cell r="D46" t="str">
            <v/>
          </cell>
          <cell r="E46" t="str">
            <v>m</v>
          </cell>
          <cell r="F46">
            <v>94</v>
          </cell>
          <cell r="G46">
            <v>12.93</v>
          </cell>
        </row>
        <row r="47">
          <cell r="A47" t="str">
            <v>04.910.05</v>
          </cell>
          <cell r="B47" t="str">
            <v>Meio-fio de concreto-MFC 05</v>
          </cell>
          <cell r="C47" t="str">
            <v>DNER-ES290/97</v>
          </cell>
          <cell r="D47" t="str">
            <v/>
          </cell>
          <cell r="E47" t="str">
            <v>m</v>
          </cell>
          <cell r="F47">
            <v>1664</v>
          </cell>
          <cell r="G47">
            <v>10.54</v>
          </cell>
        </row>
        <row r="48">
          <cell r="A48" t="str">
            <v>DER78150b</v>
          </cell>
          <cell r="B48" t="str">
            <v>Caixa coletora de sarjeta - CCS, D=40cm E H=1,00m</v>
          </cell>
          <cell r="C48" t="str">
            <v/>
          </cell>
          <cell r="D48" t="str">
            <v/>
          </cell>
          <cell r="E48" t="str">
            <v>un</v>
          </cell>
          <cell r="F48">
            <v>3</v>
          </cell>
          <cell r="G48">
            <v>382.07</v>
          </cell>
        </row>
        <row r="49">
          <cell r="A49" t="str">
            <v>04.930.01</v>
          </cell>
          <cell r="B49" t="str">
            <v>Caixa coletora de sarjeta-CCS 01</v>
          </cell>
          <cell r="C49" t="str">
            <v>DNER-ES287/97</v>
          </cell>
          <cell r="D49" t="str">
            <v/>
          </cell>
          <cell r="E49" t="str">
            <v>un</v>
          </cell>
          <cell r="F49">
            <v>2</v>
          </cell>
          <cell r="G49">
            <v>568.85</v>
          </cell>
        </row>
        <row r="50">
          <cell r="A50" t="str">
            <v>04.930.05</v>
          </cell>
          <cell r="B50" t="str">
            <v>Caixa coletora de sarjeta-CCS 05</v>
          </cell>
          <cell r="C50" t="str">
            <v>DNER-ES287/97</v>
          </cell>
          <cell r="D50" t="str">
            <v/>
          </cell>
          <cell r="E50" t="str">
            <v>un</v>
          </cell>
          <cell r="F50">
            <v>1</v>
          </cell>
          <cell r="G50">
            <v>715.16</v>
          </cell>
        </row>
        <row r="51">
          <cell r="A51" t="str">
            <v>04.960.02</v>
          </cell>
          <cell r="B51" t="str">
            <v>Boca de lobo simples c/ grelha de concreto-BLS 02</v>
          </cell>
          <cell r="C51" t="str">
            <v/>
          </cell>
          <cell r="D51" t="str">
            <v/>
          </cell>
          <cell r="E51" t="str">
            <v>un</v>
          </cell>
          <cell r="F51">
            <v>4</v>
          </cell>
          <cell r="G51">
            <v>257.83999999999997</v>
          </cell>
        </row>
        <row r="52">
          <cell r="A52" t="str">
            <v>P.04.100.17</v>
          </cell>
          <cell r="B52" t="str">
            <v>Caixa de ligação e passagem BSTC,  D=40cm, H=1,50m</v>
          </cell>
          <cell r="C52" t="str">
            <v/>
          </cell>
          <cell r="D52" t="str">
            <v/>
          </cell>
          <cell r="E52" t="str">
            <v>un</v>
          </cell>
          <cell r="F52">
            <v>2</v>
          </cell>
          <cell r="G52">
            <v>491.32</v>
          </cell>
        </row>
        <row r="53">
          <cell r="A53" t="str">
            <v>P 04.100.07</v>
          </cell>
          <cell r="B53" t="str">
            <v>Execução de galerias D=0,40 c/ lastro de brita</v>
          </cell>
          <cell r="C53" t="str">
            <v/>
          </cell>
          <cell r="D53" t="str">
            <v/>
          </cell>
          <cell r="E53" t="str">
            <v>m</v>
          </cell>
          <cell r="F53">
            <v>82</v>
          </cell>
          <cell r="G53">
            <v>41.68</v>
          </cell>
        </row>
        <row r="54">
          <cell r="A54" t="str">
            <v>P 04.100.08</v>
          </cell>
          <cell r="B54" t="str">
            <v>Execução de galerias D=0,40 c/ lastro de concreto</v>
          </cell>
          <cell r="C54" t="str">
            <v/>
          </cell>
          <cell r="D54" t="str">
            <v/>
          </cell>
          <cell r="E54" t="str">
            <v>m</v>
          </cell>
          <cell r="F54">
            <v>103</v>
          </cell>
          <cell r="G54">
            <v>58.65</v>
          </cell>
        </row>
        <row r="55">
          <cell r="A55" t="str">
            <v>P 04.100.10</v>
          </cell>
          <cell r="B55" t="str">
            <v>Execução de galerias D=0,60 c/ lastro de concreto</v>
          </cell>
          <cell r="C55" t="str">
            <v/>
          </cell>
          <cell r="D55" t="str">
            <v/>
          </cell>
          <cell r="E55" t="str">
            <v>m</v>
          </cell>
          <cell r="F55">
            <v>62</v>
          </cell>
          <cell r="G55">
            <v>131.66</v>
          </cell>
        </row>
        <row r="56">
          <cell r="A56" t="str">
            <v>DER72350b</v>
          </cell>
          <cell r="B56" t="str">
            <v>Boca para BSTC D=40cm - Normal</v>
          </cell>
          <cell r="C56" t="str">
            <v/>
          </cell>
          <cell r="D56" t="str">
            <v/>
          </cell>
          <cell r="E56" t="str">
            <v>un</v>
          </cell>
          <cell r="F56">
            <v>5</v>
          </cell>
          <cell r="G56">
            <v>147.57</v>
          </cell>
        </row>
        <row r="57">
          <cell r="A57" t="str">
            <v>04.101.01</v>
          </cell>
          <cell r="B57" t="str">
            <v>Boca de BSTC D=0.60m-normal</v>
          </cell>
          <cell r="C57" t="str">
            <v>DNER-ES284/97</v>
          </cell>
          <cell r="D57" t="str">
            <v/>
          </cell>
          <cell r="E57" t="str">
            <v>un</v>
          </cell>
          <cell r="F57">
            <v>3</v>
          </cell>
          <cell r="G57">
            <v>299.62</v>
          </cell>
        </row>
        <row r="58">
          <cell r="A58" t="str">
            <v>04.999.01</v>
          </cell>
          <cell r="B58" t="str">
            <v>Remoção de bueiros existentes</v>
          </cell>
          <cell r="C58" t="str">
            <v/>
          </cell>
          <cell r="D58" t="str">
            <v/>
          </cell>
          <cell r="E58" t="str">
            <v>m</v>
          </cell>
          <cell r="F58">
            <v>11</v>
          </cell>
          <cell r="G58">
            <v>13.06</v>
          </cell>
        </row>
        <row r="59">
          <cell r="A59" t="str">
            <v>04.999.02</v>
          </cell>
          <cell r="B59" t="str">
            <v>Demolição de dispositivos de concreto</v>
          </cell>
          <cell r="C59" t="str">
            <v>DNER-ES296/97</v>
          </cell>
          <cell r="D59" t="str">
            <v/>
          </cell>
          <cell r="E59" t="str">
            <v>m3</v>
          </cell>
          <cell r="F59">
            <v>6</v>
          </cell>
          <cell r="G59">
            <v>12.58</v>
          </cell>
        </row>
        <row r="60">
          <cell r="F60" t="str">
            <v>SUB-TOTAL</v>
          </cell>
        </row>
        <row r="62">
          <cell r="B62" t="str">
            <v>OBRAS DE ARTE CORRENTES</v>
          </cell>
        </row>
        <row r="63">
          <cell r="A63" t="str">
            <v>04.001.01</v>
          </cell>
          <cell r="B63" t="str">
            <v>Escavação mecânica,reaterro e compactação (material de 1a categoria)</v>
          </cell>
          <cell r="C63" t="str">
            <v/>
          </cell>
          <cell r="D63" t="str">
            <v/>
          </cell>
          <cell r="E63" t="str">
            <v>m3</v>
          </cell>
          <cell r="F63">
            <v>743</v>
          </cell>
          <cell r="G63">
            <v>3.03</v>
          </cell>
        </row>
        <row r="64">
          <cell r="A64" t="str">
            <v>04.100.03</v>
          </cell>
          <cell r="B64" t="str">
            <v>Corpo de BSTC D=1.00m</v>
          </cell>
          <cell r="C64" t="str">
            <v>DNER-ES284/97</v>
          </cell>
          <cell r="D64" t="str">
            <v/>
          </cell>
          <cell r="E64" t="str">
            <v xml:space="preserve">m </v>
          </cell>
          <cell r="F64">
            <v>23</v>
          </cell>
          <cell r="G64">
            <v>280.33</v>
          </cell>
        </row>
        <row r="65">
          <cell r="A65" t="str">
            <v>04.101.03</v>
          </cell>
          <cell r="B65" t="str">
            <v>Boca de BSTC D=1.00m-normal</v>
          </cell>
          <cell r="C65" t="str">
            <v>DNER-ES284/97</v>
          </cell>
          <cell r="D65" t="str">
            <v/>
          </cell>
          <cell r="E65" t="str">
            <v>un</v>
          </cell>
          <cell r="F65">
            <v>2</v>
          </cell>
          <cell r="G65">
            <v>757.56</v>
          </cell>
        </row>
        <row r="66">
          <cell r="A66" t="str">
            <v>04.110.02</v>
          </cell>
          <cell r="B66" t="str">
            <v>Corpo de BDTC D=1.20m</v>
          </cell>
          <cell r="C66" t="str">
            <v>DNER-ES284/97</v>
          </cell>
          <cell r="D66" t="str">
            <v/>
          </cell>
          <cell r="E66" t="str">
            <v>m</v>
          </cell>
          <cell r="F66">
            <v>45</v>
          </cell>
          <cell r="G66">
            <v>745.38</v>
          </cell>
        </row>
        <row r="67">
          <cell r="A67" t="str">
            <v>04.111.02</v>
          </cell>
          <cell r="B67" t="str">
            <v>Boca de BDTC D=1.20m-normal</v>
          </cell>
          <cell r="C67" t="str">
            <v>DNER-ES284/97</v>
          </cell>
          <cell r="D67" t="str">
            <v/>
          </cell>
          <cell r="E67" t="str">
            <v>un</v>
          </cell>
          <cell r="F67">
            <v>2</v>
          </cell>
          <cell r="G67">
            <v>1521.54</v>
          </cell>
        </row>
        <row r="68">
          <cell r="F68" t="str">
            <v>SUB-TOTAL</v>
          </cell>
        </row>
        <row r="69">
          <cell r="B69" t="str">
            <v>OBRAS DE ARTE ESPECIAIS</v>
          </cell>
        </row>
        <row r="70">
          <cell r="B70" t="str">
            <v>(Quatro tabuleiros)</v>
          </cell>
        </row>
        <row r="71">
          <cell r="B71" t="str">
            <v>Infra e Mesoestrutura</v>
          </cell>
        </row>
        <row r="72">
          <cell r="A72" t="str">
            <v>DER90150</v>
          </cell>
          <cell r="B72" t="str">
            <v>Escavação em tubulão a céu aberto em material de 1ªcateg.</v>
          </cell>
          <cell r="C72" t="str">
            <v/>
          </cell>
          <cell r="D72" t="str">
            <v/>
          </cell>
          <cell r="E72" t="str">
            <v>m3</v>
          </cell>
          <cell r="F72">
            <v>1</v>
          </cell>
          <cell r="G72">
            <v>184.89</v>
          </cell>
        </row>
        <row r="73">
          <cell r="A73" t="str">
            <v>DER90160</v>
          </cell>
          <cell r="B73" t="str">
            <v>Escavação em tubulão a céu aberto em material de 3ªcateg.</v>
          </cell>
          <cell r="C73" t="str">
            <v/>
          </cell>
          <cell r="D73" t="str">
            <v/>
          </cell>
          <cell r="E73" t="str">
            <v>m3</v>
          </cell>
          <cell r="F73">
            <v>1</v>
          </cell>
          <cell r="G73">
            <v>640.85</v>
          </cell>
        </row>
        <row r="74">
          <cell r="A74" t="str">
            <v>DER90170</v>
          </cell>
          <cell r="B74" t="str">
            <v>Escavação em tubulão sob ar comprimido em material de 1ªcateg.</v>
          </cell>
          <cell r="C74" t="str">
            <v/>
          </cell>
          <cell r="D74" t="str">
            <v/>
          </cell>
          <cell r="E74" t="str">
            <v>m3</v>
          </cell>
          <cell r="F74">
            <v>140</v>
          </cell>
          <cell r="G74">
            <v>742.04</v>
          </cell>
        </row>
        <row r="75">
          <cell r="A75" t="str">
            <v>DER90180</v>
          </cell>
          <cell r="B75" t="str">
            <v>Escavação em tubulão sob ar comprimido em material de 3ªcateg.</v>
          </cell>
          <cell r="C75" t="str">
            <v/>
          </cell>
          <cell r="D75" t="str">
            <v/>
          </cell>
          <cell r="E75" t="str">
            <v>m3</v>
          </cell>
          <cell r="F75">
            <v>82</v>
          </cell>
          <cell r="G75">
            <v>1154.25</v>
          </cell>
        </row>
        <row r="76">
          <cell r="A76" t="str">
            <v>03.371.01</v>
          </cell>
          <cell r="B76" t="str">
            <v>Formas de placa compensada resinada</v>
          </cell>
          <cell r="C76" t="str">
            <v/>
          </cell>
          <cell r="D76" t="str">
            <v/>
          </cell>
          <cell r="E76" t="str">
            <v>m2</v>
          </cell>
          <cell r="F76">
            <v>870</v>
          </cell>
          <cell r="G76">
            <v>21.86</v>
          </cell>
        </row>
        <row r="77">
          <cell r="A77" t="str">
            <v>03.353.00</v>
          </cell>
          <cell r="B77" t="str">
            <v>Forn., preparo e colocação nas formas, de aço CA-50</v>
          </cell>
          <cell r="C77" t="str">
            <v/>
          </cell>
          <cell r="D77" t="str">
            <v/>
          </cell>
          <cell r="E77" t="str">
            <v>kg</v>
          </cell>
          <cell r="F77">
            <v>11480</v>
          </cell>
          <cell r="G77">
            <v>2.59</v>
          </cell>
        </row>
        <row r="78">
          <cell r="A78" t="str">
            <v>P 03.327.01</v>
          </cell>
          <cell r="B78" t="str">
            <v xml:space="preserve">Concreto fck= 25 MPa-contr. raz. uso ger. </v>
          </cell>
          <cell r="C78" t="str">
            <v/>
          </cell>
          <cell r="D78" t="str">
            <v/>
          </cell>
          <cell r="E78" t="str">
            <v>m3</v>
          </cell>
          <cell r="F78">
            <v>264</v>
          </cell>
          <cell r="G78">
            <v>163.22</v>
          </cell>
        </row>
        <row r="79">
          <cell r="B79" t="str">
            <v>Superestrutura</v>
          </cell>
        </row>
        <row r="80">
          <cell r="A80" t="str">
            <v>03.371.02</v>
          </cell>
          <cell r="B80" t="str">
            <v>Formas de placa compensada plastificada</v>
          </cell>
          <cell r="C80" t="str">
            <v/>
          </cell>
          <cell r="D80" t="str">
            <v/>
          </cell>
          <cell r="E80" t="str">
            <v>m2</v>
          </cell>
          <cell r="F80">
            <v>5127</v>
          </cell>
          <cell r="G80">
            <v>30.76</v>
          </cell>
        </row>
        <row r="81">
          <cell r="A81" t="str">
            <v>03.353.00</v>
          </cell>
          <cell r="B81" t="str">
            <v>Forn., preparo e colocação nas formas, de aço CA-50</v>
          </cell>
          <cell r="C81" t="str">
            <v/>
          </cell>
          <cell r="D81" t="str">
            <v/>
          </cell>
          <cell r="E81" t="str">
            <v>kg</v>
          </cell>
          <cell r="F81">
            <v>143680</v>
          </cell>
          <cell r="G81">
            <v>2.59</v>
          </cell>
        </row>
        <row r="82">
          <cell r="A82" t="str">
            <v>OAE17</v>
          </cell>
          <cell r="B82" t="str">
            <v>Transporte e lançamento de pré-lages</v>
          </cell>
          <cell r="C82" t="str">
            <v/>
          </cell>
          <cell r="D82" t="str">
            <v/>
          </cell>
          <cell r="E82" t="str">
            <v>un</v>
          </cell>
          <cell r="F82">
            <v>1368</v>
          </cell>
          <cell r="G82">
            <v>23.47</v>
          </cell>
        </row>
        <row r="83">
          <cell r="A83" t="str">
            <v>OAE18</v>
          </cell>
          <cell r="B83" t="str">
            <v>Transporte e lançamento de vigas pré-moldadas</v>
          </cell>
          <cell r="C83" t="str">
            <v/>
          </cell>
          <cell r="D83" t="str">
            <v/>
          </cell>
          <cell r="E83" t="str">
            <v>un</v>
          </cell>
          <cell r="F83">
            <v>80</v>
          </cell>
          <cell r="G83">
            <v>1281.27</v>
          </cell>
        </row>
        <row r="84">
          <cell r="A84" t="str">
            <v>03.330.00</v>
          </cell>
          <cell r="B84" t="str">
            <v>Concreto fck= 35 MPa-contr. raz. uso ger.</v>
          </cell>
          <cell r="C84" t="str">
            <v/>
          </cell>
          <cell r="D84" t="str">
            <v/>
          </cell>
          <cell r="E84" t="str">
            <v>m3</v>
          </cell>
          <cell r="F84">
            <v>755</v>
          </cell>
          <cell r="G84">
            <v>166.78</v>
          </cell>
        </row>
        <row r="85">
          <cell r="B85" t="str">
            <v>Diversos</v>
          </cell>
        </row>
        <row r="86">
          <cell r="B86" t="str">
            <v>Barreiras de segurança (C.A.) Tipo New Jersey (312 m)</v>
          </cell>
        </row>
        <row r="87">
          <cell r="A87" t="str">
            <v>03.371.01</v>
          </cell>
          <cell r="B87" t="str">
            <v>Formas de placa compensada resinada</v>
          </cell>
          <cell r="C87" t="str">
            <v/>
          </cell>
          <cell r="D87" t="str">
            <v/>
          </cell>
          <cell r="E87" t="str">
            <v>m2</v>
          </cell>
          <cell r="F87">
            <v>561</v>
          </cell>
          <cell r="G87">
            <v>21.86</v>
          </cell>
        </row>
        <row r="88">
          <cell r="A88" t="str">
            <v>03.353.00</v>
          </cell>
          <cell r="B88" t="str">
            <v>Forn., preparo e colocação nas formas, de aço CA-50</v>
          </cell>
          <cell r="C88" t="str">
            <v/>
          </cell>
          <cell r="D88" t="str">
            <v/>
          </cell>
          <cell r="E88" t="str">
            <v>kg</v>
          </cell>
          <cell r="F88">
            <v>4656</v>
          </cell>
          <cell r="G88">
            <v>2.59</v>
          </cell>
        </row>
        <row r="89">
          <cell r="A89" t="str">
            <v>P 03.327.01</v>
          </cell>
          <cell r="B89" t="str">
            <v xml:space="preserve">Concreto fck= 25 MPa-contr. raz. uso ger. </v>
          </cell>
          <cell r="C89" t="str">
            <v/>
          </cell>
          <cell r="D89" t="str">
            <v/>
          </cell>
          <cell r="E89" t="str">
            <v>m3</v>
          </cell>
          <cell r="F89">
            <v>72</v>
          </cell>
          <cell r="G89">
            <v>163.22</v>
          </cell>
        </row>
        <row r="90">
          <cell r="B90" t="str">
            <v>Placas de aproximação( 08 unidades)</v>
          </cell>
        </row>
        <row r="91">
          <cell r="A91" t="str">
            <v>03.371.00</v>
          </cell>
          <cell r="B91" t="str">
            <v>Formas de madeira compensada</v>
          </cell>
          <cell r="C91" t="str">
            <v/>
          </cell>
          <cell r="D91" t="str">
            <v/>
          </cell>
          <cell r="E91" t="str">
            <v>m2</v>
          </cell>
          <cell r="F91">
            <v>73</v>
          </cell>
          <cell r="G91">
            <v>21.86</v>
          </cell>
        </row>
        <row r="92">
          <cell r="A92" t="str">
            <v>03.353.00</v>
          </cell>
          <cell r="B92" t="str">
            <v>Forn., preparo e colocação nas formas, de aço CA-50</v>
          </cell>
          <cell r="C92" t="str">
            <v/>
          </cell>
          <cell r="D92" t="str">
            <v/>
          </cell>
          <cell r="E92" t="str">
            <v>kg</v>
          </cell>
          <cell r="F92">
            <v>7432</v>
          </cell>
          <cell r="G92">
            <v>2.59</v>
          </cell>
        </row>
        <row r="93">
          <cell r="A93" t="str">
            <v>P 03.327.01</v>
          </cell>
          <cell r="B93" t="str">
            <v xml:space="preserve">Concreto fck= 25 MPa-contr. raz. uso ger. </v>
          </cell>
          <cell r="C93" t="str">
            <v/>
          </cell>
          <cell r="D93" t="str">
            <v/>
          </cell>
          <cell r="E93" t="str">
            <v>m3</v>
          </cell>
          <cell r="F93">
            <v>108</v>
          </cell>
          <cell r="G93">
            <v>163.22</v>
          </cell>
        </row>
        <row r="94">
          <cell r="B94" t="str">
            <v>Drenos</v>
          </cell>
        </row>
        <row r="95">
          <cell r="A95" t="str">
            <v>P 03.991.01f</v>
          </cell>
          <cell r="B95" t="str">
            <v>Dreno de FF D= 150 mm x 400mm</v>
          </cell>
          <cell r="C95" t="str">
            <v/>
          </cell>
          <cell r="D95" t="str">
            <v/>
          </cell>
          <cell r="E95" t="str">
            <v>un</v>
          </cell>
          <cell r="F95">
            <v>36</v>
          </cell>
          <cell r="G95">
            <v>20.37</v>
          </cell>
        </row>
        <row r="96">
          <cell r="F96" t="str">
            <v>SUB-TOTAL</v>
          </cell>
        </row>
        <row r="97">
          <cell r="B97" t="str">
            <v>OBRAS COMPLEMENTARES</v>
          </cell>
        </row>
        <row r="98">
          <cell r="A98" t="str">
            <v>05.100.00</v>
          </cell>
          <cell r="B98" t="str">
            <v>Enleivamento</v>
          </cell>
          <cell r="C98" t="str">
            <v>DNER-ES341/97</v>
          </cell>
          <cell r="D98" t="str">
            <v/>
          </cell>
          <cell r="E98" t="str">
            <v>m2</v>
          </cell>
          <cell r="F98">
            <v>30131</v>
          </cell>
          <cell r="G98">
            <v>2.06</v>
          </cell>
        </row>
        <row r="99">
          <cell r="A99" t="str">
            <v>DER53460a</v>
          </cell>
          <cell r="B99" t="str">
            <v>Calçamento com briquetes de 6 cm</v>
          </cell>
          <cell r="C99" t="str">
            <v/>
          </cell>
          <cell r="D99" t="str">
            <v/>
          </cell>
          <cell r="E99" t="str">
            <v>m2</v>
          </cell>
          <cell r="F99">
            <v>1100</v>
          </cell>
          <cell r="G99">
            <v>20.48</v>
          </cell>
        </row>
        <row r="100">
          <cell r="A100" t="str">
            <v>P 05.100.02</v>
          </cell>
          <cell r="B100" t="str">
            <v>Fornecimento e plantio de árvore selecionada</v>
          </cell>
          <cell r="C100" t="str">
            <v/>
          </cell>
          <cell r="D100" t="str">
            <v/>
          </cell>
          <cell r="E100" t="str">
            <v>un</v>
          </cell>
          <cell r="F100">
            <v>148</v>
          </cell>
          <cell r="G100">
            <v>6.02</v>
          </cell>
        </row>
        <row r="101">
          <cell r="A101" t="str">
            <v>05.102.00</v>
          </cell>
          <cell r="B101" t="str">
            <v>Hidrossemeadura</v>
          </cell>
          <cell r="C101" t="str">
            <v>DNER-ES341/97</v>
          </cell>
          <cell r="D101" t="str">
            <v/>
          </cell>
          <cell r="E101" t="str">
            <v>m2</v>
          </cell>
          <cell r="F101">
            <v>7980</v>
          </cell>
          <cell r="G101">
            <v>0.49</v>
          </cell>
        </row>
        <row r="102">
          <cell r="A102" t="str">
            <v>DER81950</v>
          </cell>
          <cell r="B102" t="str">
            <v>Calçada em lastro de brita c/revestimento em concreto</v>
          </cell>
          <cell r="C102" t="str">
            <v/>
          </cell>
          <cell r="D102" t="str">
            <v/>
          </cell>
          <cell r="E102" t="str">
            <v>m2</v>
          </cell>
          <cell r="F102">
            <v>1400</v>
          </cell>
          <cell r="G102">
            <v>8.94</v>
          </cell>
        </row>
        <row r="103">
          <cell r="A103" t="str">
            <v>P 05.300.00</v>
          </cell>
          <cell r="B103" t="str">
            <v>Abrigos para passageiros</v>
          </cell>
          <cell r="C103" t="str">
            <v/>
          </cell>
          <cell r="D103" t="str">
            <v/>
          </cell>
          <cell r="E103" t="str">
            <v>un</v>
          </cell>
          <cell r="F103">
            <v>1</v>
          </cell>
          <cell r="G103">
            <v>832.7</v>
          </cell>
        </row>
        <row r="104">
          <cell r="A104" t="str">
            <v>PI 01</v>
          </cell>
          <cell r="B104" t="str">
            <v>Poste de aço galv. a fogo, c/ 20,0m de alt. p/ instal. tipo engastado</v>
          </cell>
          <cell r="C104" t="str">
            <v/>
          </cell>
          <cell r="D104" t="str">
            <v/>
          </cell>
          <cell r="E104" t="str">
            <v>un</v>
          </cell>
          <cell r="F104">
            <v>4</v>
          </cell>
          <cell r="G104">
            <v>2662.25</v>
          </cell>
        </row>
        <row r="105">
          <cell r="A105" t="str">
            <v>PI 04</v>
          </cell>
          <cell r="B105" t="str">
            <v xml:space="preserve">Luminária p/ iluminação pública ref.SRC-612 da Philips ou similar </v>
          </cell>
          <cell r="C105" t="str">
            <v/>
          </cell>
          <cell r="D105" t="str">
            <v/>
          </cell>
          <cell r="E105" t="str">
            <v>un</v>
          </cell>
          <cell r="F105">
            <v>8</v>
          </cell>
          <cell r="G105">
            <v>425.5</v>
          </cell>
        </row>
        <row r="106">
          <cell r="A106" t="str">
            <v>PI 07</v>
          </cell>
          <cell r="B106" t="str">
            <v>Suporte p/ luminária tipo ZGP402 da Philips ou similar</v>
          </cell>
          <cell r="C106" t="str">
            <v/>
          </cell>
          <cell r="D106" t="str">
            <v/>
          </cell>
          <cell r="E106" t="str">
            <v>un</v>
          </cell>
          <cell r="F106">
            <v>4</v>
          </cell>
          <cell r="G106">
            <v>100</v>
          </cell>
        </row>
        <row r="107">
          <cell r="A107" t="str">
            <v>PI 09</v>
          </cell>
          <cell r="B107" t="str">
            <v>Lâmpada a vapor de sódio 400W, alta pressão, base E40</v>
          </cell>
          <cell r="C107" t="str">
            <v/>
          </cell>
          <cell r="D107" t="str">
            <v/>
          </cell>
          <cell r="E107" t="str">
            <v>un</v>
          </cell>
          <cell r="F107">
            <v>8</v>
          </cell>
          <cell r="G107">
            <v>33.35</v>
          </cell>
        </row>
        <row r="108">
          <cell r="A108" t="str">
            <v>PI 20</v>
          </cell>
          <cell r="B108" t="str">
            <v>Poste de concreto duplo T 10m, 150 daN</v>
          </cell>
          <cell r="C108" t="str">
            <v/>
          </cell>
          <cell r="D108" t="str">
            <v/>
          </cell>
          <cell r="E108" t="str">
            <v>un</v>
          </cell>
          <cell r="F108">
            <v>1</v>
          </cell>
          <cell r="G108">
            <v>200</v>
          </cell>
        </row>
        <row r="109">
          <cell r="A109" t="str">
            <v>PI 22</v>
          </cell>
          <cell r="B109" t="str">
            <v>Base completa com fusível Diazed, 6A, retardado, incluíndo tampa, anel de proteção e ajuste</v>
          </cell>
          <cell r="C109" t="str">
            <v/>
          </cell>
          <cell r="D109" t="str">
            <v/>
          </cell>
          <cell r="E109" t="str">
            <v>un</v>
          </cell>
          <cell r="F109">
            <v>8</v>
          </cell>
          <cell r="G109">
            <v>8.6300000000000008</v>
          </cell>
        </row>
        <row r="110">
          <cell r="A110" t="str">
            <v>PI 23</v>
          </cell>
          <cell r="B110" t="str">
            <v>Contator tripolar a seco, p/ corrente alternada - 55 A, para uso em rede 380/220V - 60Hz</v>
          </cell>
          <cell r="C110" t="str">
            <v/>
          </cell>
          <cell r="D110" t="str">
            <v/>
          </cell>
          <cell r="E110" t="str">
            <v>un</v>
          </cell>
          <cell r="F110">
            <v>2</v>
          </cell>
          <cell r="G110">
            <v>234.6</v>
          </cell>
        </row>
        <row r="111">
          <cell r="A111" t="str">
            <v>PI 24</v>
          </cell>
          <cell r="B111" t="str">
            <v>Fita elétrica auto fusão a base de borracha EPR</v>
          </cell>
          <cell r="C111" t="str">
            <v/>
          </cell>
          <cell r="D111" t="str">
            <v/>
          </cell>
          <cell r="E111" t="str">
            <v>un</v>
          </cell>
          <cell r="F111">
            <v>2</v>
          </cell>
          <cell r="G111">
            <v>6.39</v>
          </cell>
        </row>
        <row r="112">
          <cell r="A112" t="str">
            <v>PI 25</v>
          </cell>
          <cell r="B112" t="str">
            <v>Fita adesiva plástica isolante</v>
          </cell>
          <cell r="C112" t="str">
            <v/>
          </cell>
          <cell r="D112" t="str">
            <v/>
          </cell>
          <cell r="E112" t="str">
            <v>un</v>
          </cell>
          <cell r="F112">
            <v>2</v>
          </cell>
          <cell r="G112">
            <v>3.84</v>
          </cell>
        </row>
        <row r="113">
          <cell r="A113" t="str">
            <v>PI 26</v>
          </cell>
          <cell r="B113" t="str">
            <v>Relé fotoelétrico c/ suporte para fixação galv. com furo 18mm</v>
          </cell>
          <cell r="C113" t="str">
            <v/>
          </cell>
          <cell r="D113" t="str">
            <v/>
          </cell>
          <cell r="E113" t="str">
            <v>un</v>
          </cell>
          <cell r="F113">
            <v>2</v>
          </cell>
          <cell r="G113">
            <v>11.5</v>
          </cell>
        </row>
        <row r="114">
          <cell r="A114" t="str">
            <v>PI 27</v>
          </cell>
          <cell r="B114" t="str">
            <v>Cabo isolado p/ 1000V, bitola 35mm²</v>
          </cell>
          <cell r="C114" t="str">
            <v/>
          </cell>
          <cell r="D114" t="str">
            <v/>
          </cell>
          <cell r="E114" t="str">
            <v>m</v>
          </cell>
          <cell r="F114">
            <v>1350</v>
          </cell>
          <cell r="G114">
            <v>1.55</v>
          </cell>
        </row>
        <row r="115">
          <cell r="A115" t="str">
            <v>PI 28</v>
          </cell>
          <cell r="B115" t="str">
            <v>Eletroduto de aço tipo pesado 100mm</v>
          </cell>
          <cell r="C115" t="str">
            <v/>
          </cell>
          <cell r="D115" t="str">
            <v/>
          </cell>
          <cell r="E115" t="str">
            <v>m</v>
          </cell>
          <cell r="F115">
            <v>50</v>
          </cell>
          <cell r="G115">
            <v>28.55</v>
          </cell>
        </row>
        <row r="116">
          <cell r="A116" t="str">
            <v>PI 29</v>
          </cell>
          <cell r="B116" t="str">
            <v>Curva em alumínio fundido de alta resistência, fixação por encaixe,50mm</v>
          </cell>
          <cell r="C116" t="str">
            <v/>
          </cell>
          <cell r="D116" t="str">
            <v/>
          </cell>
          <cell r="E116" t="str">
            <v>un</v>
          </cell>
          <cell r="F116">
            <v>1</v>
          </cell>
          <cell r="G116">
            <v>18.75</v>
          </cell>
        </row>
        <row r="117">
          <cell r="A117" t="str">
            <v>PI 30</v>
          </cell>
          <cell r="B117" t="str">
            <v>Haste para aterramento aço-cobre D 13x2400mm</v>
          </cell>
          <cell r="C117" t="str">
            <v/>
          </cell>
          <cell r="D117" t="str">
            <v/>
          </cell>
          <cell r="E117" t="str">
            <v>un</v>
          </cell>
          <cell r="F117">
            <v>5</v>
          </cell>
          <cell r="G117">
            <v>6.04</v>
          </cell>
        </row>
        <row r="118">
          <cell r="A118" t="str">
            <v>PI 31</v>
          </cell>
          <cell r="B118" t="str">
            <v>Cabo de cobre nú meio duro, 7 fios 2AWG</v>
          </cell>
          <cell r="C118" t="str">
            <v/>
          </cell>
          <cell r="D118" t="str">
            <v/>
          </cell>
          <cell r="E118" t="str">
            <v>kg</v>
          </cell>
          <cell r="F118">
            <v>2</v>
          </cell>
          <cell r="G118">
            <v>7.02</v>
          </cell>
        </row>
        <row r="119">
          <cell r="A119" t="str">
            <v>PI 32</v>
          </cell>
          <cell r="B119" t="str">
            <v>Conetor paralelo, liga alumínio tronco 1/0-4 AWG e derivação 2-4AWG</v>
          </cell>
          <cell r="C119" t="str">
            <v/>
          </cell>
          <cell r="D119" t="str">
            <v/>
          </cell>
          <cell r="E119" t="str">
            <v>un</v>
          </cell>
          <cell r="F119">
            <v>5</v>
          </cell>
          <cell r="G119">
            <v>1.04</v>
          </cell>
        </row>
        <row r="120">
          <cell r="A120" t="str">
            <v>PI 54</v>
          </cell>
          <cell r="B120" t="str">
            <v>Eletroduto de PVC corrugado tipo Kanalex ou similar, D=100mm</v>
          </cell>
          <cell r="C120" t="str">
            <v/>
          </cell>
          <cell r="D120" t="str">
            <v/>
          </cell>
          <cell r="E120" t="str">
            <v>m</v>
          </cell>
          <cell r="F120">
            <v>270</v>
          </cell>
          <cell r="G120">
            <v>4.95</v>
          </cell>
        </row>
        <row r="121">
          <cell r="A121" t="str">
            <v>PI 33</v>
          </cell>
          <cell r="B121" t="str">
            <v>Tubo de aço galvanizado, vara de 6m e 50mm</v>
          </cell>
          <cell r="C121" t="str">
            <v/>
          </cell>
          <cell r="D121" t="str">
            <v/>
          </cell>
          <cell r="E121" t="str">
            <v>un</v>
          </cell>
          <cell r="F121">
            <v>2</v>
          </cell>
          <cell r="G121">
            <v>74.06</v>
          </cell>
        </row>
        <row r="122">
          <cell r="A122" t="str">
            <v>PI 34</v>
          </cell>
          <cell r="B122" t="str">
            <v>Construção de caixa tipo SP, ou pré-instalada com as mesmas características</v>
          </cell>
          <cell r="C122" t="str">
            <v/>
          </cell>
          <cell r="D122" t="str">
            <v/>
          </cell>
          <cell r="E122" t="str">
            <v>un</v>
          </cell>
          <cell r="F122">
            <v>10</v>
          </cell>
          <cell r="G122">
            <v>180</v>
          </cell>
        </row>
        <row r="123">
          <cell r="A123" t="str">
            <v>PI 35</v>
          </cell>
          <cell r="B123" t="str">
            <v>Construção de embasamento p/ poste tipo engastado, 20m de altura</v>
          </cell>
          <cell r="C123" t="str">
            <v/>
          </cell>
          <cell r="D123" t="str">
            <v/>
          </cell>
          <cell r="E123" t="str">
            <v>un</v>
          </cell>
          <cell r="F123">
            <v>4</v>
          </cell>
          <cell r="G123">
            <v>494</v>
          </cell>
        </row>
        <row r="124">
          <cell r="A124" t="str">
            <v>PI 36</v>
          </cell>
          <cell r="B124" t="str">
            <v>Construção de embasamento p/ poste tipo engastado, concreto duplo T, 10m de altura</v>
          </cell>
          <cell r="C124" t="str">
            <v/>
          </cell>
          <cell r="D124" t="str">
            <v/>
          </cell>
          <cell r="E124" t="str">
            <v>un</v>
          </cell>
          <cell r="F124">
            <v>1</v>
          </cell>
          <cell r="G124">
            <v>285</v>
          </cell>
        </row>
        <row r="125">
          <cell r="A125" t="str">
            <v>PI 37</v>
          </cell>
          <cell r="B125" t="str">
            <v>Lançamento de cabos em dutos de aço, classe 1000V, circuito trifásico mais neutro, e monofásico</v>
          </cell>
          <cell r="C125" t="str">
            <v/>
          </cell>
          <cell r="D125" t="str">
            <v/>
          </cell>
          <cell r="E125" t="str">
            <v>m</v>
          </cell>
          <cell r="F125">
            <v>270</v>
          </cell>
          <cell r="G125">
            <v>4</v>
          </cell>
        </row>
        <row r="126">
          <cell r="A126" t="str">
            <v>PI 38</v>
          </cell>
          <cell r="B126" t="str">
            <v>Confecção de emendas retas ou derivação em cabos classe 1000V, c/ conector à compressão</v>
          </cell>
          <cell r="C126" t="str">
            <v/>
          </cell>
          <cell r="D126" t="str">
            <v/>
          </cell>
          <cell r="E126" t="str">
            <v>un</v>
          </cell>
          <cell r="F126">
            <v>10</v>
          </cell>
          <cell r="G126">
            <v>4.5</v>
          </cell>
        </row>
        <row r="127">
          <cell r="A127" t="str">
            <v>PI 39</v>
          </cell>
          <cell r="B127" t="str">
            <v>Fixação de haste de terra e conexão ao neutro</v>
          </cell>
          <cell r="C127" t="str">
            <v/>
          </cell>
          <cell r="D127" t="str">
            <v/>
          </cell>
          <cell r="E127" t="str">
            <v>un</v>
          </cell>
          <cell r="F127">
            <v>5</v>
          </cell>
          <cell r="G127">
            <v>35</v>
          </cell>
        </row>
        <row r="128">
          <cell r="A128" t="str">
            <v>PI 40</v>
          </cell>
          <cell r="B128" t="str">
            <v>Montagem eletromecân.de iluminação a 17,5m de alt., formada p/2 pétalas, c/ fixação dos equip.</v>
          </cell>
          <cell r="C128" t="str">
            <v/>
          </cell>
          <cell r="D128" t="str">
            <v/>
          </cell>
          <cell r="E128" t="str">
            <v>un</v>
          </cell>
          <cell r="F128">
            <v>4</v>
          </cell>
          <cell r="G128">
            <v>550</v>
          </cell>
        </row>
        <row r="129">
          <cell r="A129" t="str">
            <v>PI 41</v>
          </cell>
          <cell r="B129" t="str">
            <v>Instalação de tubo de aço vara de 6m e curva de entrada de cabos na lateral do poste c/ fix. dutos</v>
          </cell>
          <cell r="C129" t="str">
            <v/>
          </cell>
          <cell r="D129" t="str">
            <v/>
          </cell>
          <cell r="E129" t="str">
            <v>un</v>
          </cell>
          <cell r="F129">
            <v>1</v>
          </cell>
          <cell r="G129">
            <v>200</v>
          </cell>
        </row>
        <row r="130">
          <cell r="A130" t="str">
            <v>PI 42</v>
          </cell>
          <cell r="B130" t="str">
            <v>Instalação de poste de aço de 20m de altura engastado</v>
          </cell>
          <cell r="C130" t="str">
            <v/>
          </cell>
          <cell r="D130" t="str">
            <v/>
          </cell>
          <cell r="E130" t="str">
            <v>un</v>
          </cell>
          <cell r="F130">
            <v>1</v>
          </cell>
          <cell r="G130">
            <v>250</v>
          </cell>
        </row>
        <row r="131">
          <cell r="A131" t="str">
            <v>PI 43</v>
          </cell>
          <cell r="B131" t="str">
            <v>Travessia de pista asfáltica p/ lançamento dutos aço tipo pesado 100mm</v>
          </cell>
          <cell r="C131" t="str">
            <v/>
          </cell>
          <cell r="D131" t="str">
            <v/>
          </cell>
          <cell r="E131" t="str">
            <v>m</v>
          </cell>
          <cell r="F131">
            <v>270</v>
          </cell>
          <cell r="G131">
            <v>70</v>
          </cell>
        </row>
        <row r="132">
          <cell r="A132" t="str">
            <v>PI 57</v>
          </cell>
          <cell r="B132" t="str">
            <v>Lançamento de cabos em eletroduto de PVC corrugado</v>
          </cell>
          <cell r="C132" t="str">
            <v/>
          </cell>
          <cell r="D132" t="str">
            <v/>
          </cell>
          <cell r="E132" t="str">
            <v>m</v>
          </cell>
          <cell r="F132">
            <v>270</v>
          </cell>
          <cell r="G132">
            <v>3</v>
          </cell>
        </row>
        <row r="133">
          <cell r="A133" t="str">
            <v>PI 69</v>
          </cell>
          <cell r="B133" t="str">
            <v>Instalação de poste concreto duplo T, 10m de altura, engastado</v>
          </cell>
          <cell r="C133" t="str">
            <v/>
          </cell>
          <cell r="D133" t="str">
            <v/>
          </cell>
          <cell r="E133" t="str">
            <v>un</v>
          </cell>
          <cell r="F133">
            <v>1</v>
          </cell>
          <cell r="G133">
            <v>200</v>
          </cell>
        </row>
        <row r="134">
          <cell r="A134" t="str">
            <v>R1</v>
          </cell>
          <cell r="B134" t="str">
            <v>Remanejamento de Rede de Baixa Tensão (220/380V)</v>
          </cell>
          <cell r="C134" t="str">
            <v/>
          </cell>
          <cell r="D134" t="str">
            <v/>
          </cell>
          <cell r="E134" t="str">
            <v>m</v>
          </cell>
          <cell r="F134">
            <v>270</v>
          </cell>
          <cell r="G134">
            <v>4.7</v>
          </cell>
        </row>
        <row r="135">
          <cell r="A135" t="str">
            <v>R2</v>
          </cell>
          <cell r="B135" t="str">
            <v>Remanejamento de Rede de Alta Tensão (138kV)</v>
          </cell>
          <cell r="C135" t="str">
            <v/>
          </cell>
          <cell r="D135" t="str">
            <v/>
          </cell>
          <cell r="E135" t="str">
            <v>m</v>
          </cell>
          <cell r="F135">
            <v>180</v>
          </cell>
          <cell r="G135">
            <v>6.2</v>
          </cell>
        </row>
        <row r="136">
          <cell r="A136" t="str">
            <v>R27</v>
          </cell>
          <cell r="B136" t="str">
            <v>Remanejamento de Poste de Madeira</v>
          </cell>
          <cell r="C136" t="str">
            <v/>
          </cell>
          <cell r="D136" t="str">
            <v/>
          </cell>
          <cell r="E136" t="str">
            <v>un</v>
          </cell>
          <cell r="F136">
            <v>4</v>
          </cell>
          <cell r="G136">
            <v>70</v>
          </cell>
        </row>
        <row r="137">
          <cell r="A137" t="str">
            <v>R20</v>
          </cell>
          <cell r="B137" t="str">
            <v>Remanejamento de Poste de Concreto 10/300 c/ 3 pétalas (400W) instalado</v>
          </cell>
          <cell r="C137" t="str">
            <v/>
          </cell>
          <cell r="D137" t="str">
            <v/>
          </cell>
          <cell r="E137" t="str">
            <v>un</v>
          </cell>
          <cell r="F137">
            <v>4</v>
          </cell>
          <cell r="G137">
            <v>250</v>
          </cell>
        </row>
        <row r="138">
          <cell r="A138" t="str">
            <v>R30</v>
          </cell>
          <cell r="B138" t="str">
            <v>Remoção de rede subterrânea em baixa tensão</v>
          </cell>
          <cell r="C138" t="str">
            <v/>
          </cell>
          <cell r="D138" t="str">
            <v/>
          </cell>
          <cell r="E138" t="str">
            <v>m</v>
          </cell>
          <cell r="F138">
            <v>150</v>
          </cell>
          <cell r="G138">
            <v>6.7</v>
          </cell>
        </row>
      </sheetData>
      <sheetData sheetId="13" refreshError="1">
        <row r="14">
          <cell r="A14" t="str">
            <v>01.000.00</v>
          </cell>
          <cell r="B14" t="str">
            <v>Desmatamento,destocamento e limpeza de área com árvore até 0,15m</v>
          </cell>
          <cell r="C14" t="str">
            <v>DNER-ES278/97</v>
          </cell>
          <cell r="D14" t="str">
            <v/>
          </cell>
          <cell r="E14" t="str">
            <v>m2</v>
          </cell>
          <cell r="F14">
            <v>20000</v>
          </cell>
          <cell r="G14">
            <v>7.0000000000000007E-2</v>
          </cell>
        </row>
        <row r="15">
          <cell r="A15" t="str">
            <v>01.010.00</v>
          </cell>
          <cell r="B15" t="str">
            <v>Desmatamento e destocamento árvores de 0,15m a 0,30m</v>
          </cell>
          <cell r="C15" t="str">
            <v>DNER-ES278/97</v>
          </cell>
          <cell r="D15" t="str">
            <v/>
          </cell>
          <cell r="E15" t="str">
            <v>un</v>
          </cell>
          <cell r="F15">
            <v>100</v>
          </cell>
          <cell r="G15">
            <v>8.92</v>
          </cell>
        </row>
        <row r="16">
          <cell r="A16" t="str">
            <v>01.011.00</v>
          </cell>
          <cell r="B16" t="str">
            <v>Desmatamento e destocamento árvores superior a 0,30m</v>
          </cell>
          <cell r="C16" t="str">
            <v>DNER-ES278/97</v>
          </cell>
          <cell r="D16" t="str">
            <v/>
          </cell>
          <cell r="E16" t="str">
            <v>un</v>
          </cell>
          <cell r="F16">
            <v>50</v>
          </cell>
          <cell r="G16">
            <v>26.75</v>
          </cell>
        </row>
        <row r="17">
          <cell r="A17" t="str">
            <v>01.100.11</v>
          </cell>
          <cell r="B17" t="str">
            <v>Escavação,carga e transportes de material de 1a categoria DMT= 400 a 600m</v>
          </cell>
          <cell r="C17" t="str">
            <v>DNER-ES280/97</v>
          </cell>
          <cell r="D17" t="str">
            <v/>
          </cell>
          <cell r="E17" t="str">
            <v>m3</v>
          </cell>
          <cell r="F17">
            <v>1445</v>
          </cell>
          <cell r="G17">
            <v>2.12</v>
          </cell>
        </row>
        <row r="18">
          <cell r="A18" t="str">
            <v>01.100.19</v>
          </cell>
          <cell r="B18" t="str">
            <v>Escavação,carga e transportes de material de 1a categoria DMT= 2000 a 3000m</v>
          </cell>
          <cell r="C18" t="str">
            <v>DNER-ES280/97</v>
          </cell>
          <cell r="D18" t="str">
            <v/>
          </cell>
          <cell r="E18" t="str">
            <v>m3</v>
          </cell>
          <cell r="F18">
            <v>2818</v>
          </cell>
          <cell r="G18">
            <v>3.26</v>
          </cell>
        </row>
        <row r="19">
          <cell r="A19" t="str">
            <v>DER50335</v>
          </cell>
          <cell r="B19" t="str">
            <v>Esc.  Carga e Transp. de mat. 1a cat. c/ CB 16000&lt;DMT&lt;18000m</v>
          </cell>
          <cell r="C19" t="str">
            <v/>
          </cell>
          <cell r="D19" t="str">
            <v/>
          </cell>
          <cell r="E19" t="str">
            <v>m3</v>
          </cell>
          <cell r="F19">
            <v>9287</v>
          </cell>
          <cell r="G19">
            <v>10.08</v>
          </cell>
        </row>
        <row r="20">
          <cell r="A20" t="str">
            <v>01.101.11</v>
          </cell>
          <cell r="B20" t="str">
            <v>Escavação,carga e transportes de material de 2a categoria,c/CB,  DMT 400 a 600m</v>
          </cell>
          <cell r="C20" t="str">
            <v>DNER-ES280/97</v>
          </cell>
          <cell r="D20" t="str">
            <v/>
          </cell>
          <cell r="E20" t="str">
            <v>m3</v>
          </cell>
          <cell r="F20">
            <v>6064</v>
          </cell>
          <cell r="G20">
            <v>3.15</v>
          </cell>
        </row>
        <row r="21">
          <cell r="A21" t="str">
            <v>DER52087</v>
          </cell>
          <cell r="B21" t="str">
            <v>Esc. Carga e Transp. de solos moles 400&lt;DMT&lt;=600m</v>
          </cell>
          <cell r="C21" t="str">
            <v/>
          </cell>
          <cell r="D21" t="str">
            <v/>
          </cell>
          <cell r="E21" t="str">
            <v>m3</v>
          </cell>
          <cell r="F21">
            <v>7144</v>
          </cell>
          <cell r="G21">
            <v>4.5999999999999996</v>
          </cell>
        </row>
        <row r="22">
          <cell r="A22" t="str">
            <v>01.510.00</v>
          </cell>
          <cell r="B22" t="str">
            <v>Compactação de aterros a 95% Proctor Normal</v>
          </cell>
          <cell r="C22" t="str">
            <v>DNER-ES282/97</v>
          </cell>
          <cell r="D22" t="str">
            <v/>
          </cell>
          <cell r="E22" t="str">
            <v>m3</v>
          </cell>
          <cell r="F22">
            <v>11975</v>
          </cell>
          <cell r="G22">
            <v>0.79</v>
          </cell>
        </row>
        <row r="23">
          <cell r="A23" t="str">
            <v>01.511.00</v>
          </cell>
          <cell r="B23" t="str">
            <v>Compactação de aterros a 100% Proctor Normal</v>
          </cell>
          <cell r="C23" t="str">
            <v>DNER-ES282/97</v>
          </cell>
          <cell r="D23" t="str">
            <v/>
          </cell>
          <cell r="E23" t="str">
            <v>m3</v>
          </cell>
          <cell r="F23">
            <v>2348</v>
          </cell>
          <cell r="G23">
            <v>1.36</v>
          </cell>
        </row>
        <row r="24">
          <cell r="A24" t="str">
            <v>P 10.000.06</v>
          </cell>
          <cell r="B24" t="str">
            <v>Aterro reforçado c/ elementos Terramesh (0,50x1,00x4,00m)(malha 8x10) ou similar</v>
          </cell>
          <cell r="C24" t="str">
            <v/>
          </cell>
          <cell r="D24" t="str">
            <v/>
          </cell>
          <cell r="E24" t="str">
            <v>un</v>
          </cell>
          <cell r="F24">
            <v>1557</v>
          </cell>
          <cell r="G24">
            <v>321.67</v>
          </cell>
        </row>
        <row r="25">
          <cell r="A25" t="str">
            <v>P 10.000.05</v>
          </cell>
          <cell r="B25" t="str">
            <v>Aterro reforçado c/ elementos Terramesh (1,00x1,00x4,00m)(malha 8x10) ou similar</v>
          </cell>
          <cell r="C25" t="str">
            <v/>
          </cell>
          <cell r="D25" t="str">
            <v/>
          </cell>
          <cell r="E25" t="str">
            <v>un</v>
          </cell>
          <cell r="F25">
            <v>815</v>
          </cell>
          <cell r="G25">
            <v>414.83</v>
          </cell>
        </row>
        <row r="26">
          <cell r="A26" t="str">
            <v>09.517.04</v>
          </cell>
          <cell r="B26" t="str">
            <v>Pedra de mão</v>
          </cell>
          <cell r="C26" t="str">
            <v/>
          </cell>
          <cell r="D26" t="str">
            <v/>
          </cell>
          <cell r="E26" t="str">
            <v>m3</v>
          </cell>
          <cell r="F26">
            <v>3665</v>
          </cell>
          <cell r="G26">
            <v>11.92</v>
          </cell>
        </row>
        <row r="27">
          <cell r="A27">
            <v>9000032</v>
          </cell>
          <cell r="B27" t="str">
            <v>Manta Geotextil 200g/m2</v>
          </cell>
          <cell r="C27">
            <v>0</v>
          </cell>
          <cell r="D27">
            <v>0</v>
          </cell>
          <cell r="E27" t="str">
            <v>m2</v>
          </cell>
          <cell r="F27">
            <v>6665</v>
          </cell>
          <cell r="G27">
            <v>5.83</v>
          </cell>
        </row>
        <row r="28">
          <cell r="A28" t="str">
            <v>P 10.000.07</v>
          </cell>
          <cell r="B28" t="str">
            <v>Geogrelha Paralink 400m ou similar</v>
          </cell>
          <cell r="C28" t="str">
            <v/>
          </cell>
          <cell r="D28" t="str">
            <v/>
          </cell>
          <cell r="E28" t="str">
            <v>m2</v>
          </cell>
          <cell r="F28">
            <v>1418</v>
          </cell>
          <cell r="G28">
            <v>52.09</v>
          </cell>
        </row>
        <row r="29">
          <cell r="F29" t="str">
            <v>SUB-TOTAL</v>
          </cell>
        </row>
        <row r="31">
          <cell r="B31" t="str">
            <v>PAVIMENTAÇÃO</v>
          </cell>
        </row>
        <row r="32">
          <cell r="A32" t="str">
            <v>02.000.00</v>
          </cell>
          <cell r="B32" t="str">
            <v>Regularização do subleito</v>
          </cell>
          <cell r="C32" t="str">
            <v/>
          </cell>
          <cell r="D32" t="str">
            <v/>
          </cell>
          <cell r="E32" t="str">
            <v>m2</v>
          </cell>
          <cell r="F32">
            <v>18218</v>
          </cell>
          <cell r="G32">
            <v>0.3</v>
          </cell>
        </row>
        <row r="33">
          <cell r="A33" t="str">
            <v>DER53130</v>
          </cell>
          <cell r="B33" t="str">
            <v>Camada de macadame seco</v>
          </cell>
          <cell r="C33" t="str">
            <v/>
          </cell>
          <cell r="D33" t="str">
            <v/>
          </cell>
          <cell r="E33" t="str">
            <v>m3</v>
          </cell>
          <cell r="F33">
            <v>3392</v>
          </cell>
          <cell r="G33">
            <v>21.86</v>
          </cell>
        </row>
        <row r="34">
          <cell r="A34" t="str">
            <v>02.230.00</v>
          </cell>
          <cell r="B34" t="str">
            <v>Base brita graduada</v>
          </cell>
          <cell r="C34" t="str">
            <v>DNER-ES303/97</v>
          </cell>
          <cell r="D34" t="str">
            <v/>
          </cell>
          <cell r="E34" t="str">
            <v>m3</v>
          </cell>
          <cell r="F34">
            <v>2541</v>
          </cell>
          <cell r="G34">
            <v>28.06</v>
          </cell>
        </row>
        <row r="35">
          <cell r="A35" t="str">
            <v>02.300.00</v>
          </cell>
          <cell r="B35" t="str">
            <v>Imprimação - Fornecimento, transporte e execução</v>
          </cell>
          <cell r="C35" t="str">
            <v>DNER-ES306/97</v>
          </cell>
          <cell r="D35" t="str">
            <v/>
          </cell>
          <cell r="E35" t="str">
            <v>m2</v>
          </cell>
          <cell r="F35">
            <v>16640</v>
          </cell>
          <cell r="G35">
            <v>1.1100000000000001</v>
          </cell>
        </row>
        <row r="36">
          <cell r="A36" t="str">
            <v>02.400.00</v>
          </cell>
          <cell r="B36" t="str">
            <v>Pintura de ligação - Fornec., transporte e execução</v>
          </cell>
          <cell r="C36" t="str">
            <v>DNER-ES307/97</v>
          </cell>
          <cell r="D36" t="str">
            <v/>
          </cell>
          <cell r="E36" t="str">
            <v>m2</v>
          </cell>
          <cell r="F36">
            <v>42377</v>
          </cell>
          <cell r="G36">
            <v>0.41</v>
          </cell>
        </row>
        <row r="37">
          <cell r="A37" t="str">
            <v>02.540.01</v>
          </cell>
          <cell r="B37" t="str">
            <v>Concreto betuminoso usinado a quente - usina 100/140 t/h</v>
          </cell>
          <cell r="C37" t="str">
            <v>DNER-ES313/97</v>
          </cell>
          <cell r="D37" t="str">
            <v/>
          </cell>
          <cell r="E37" t="str">
            <v>t</v>
          </cell>
          <cell r="F37">
            <v>5291</v>
          </cell>
          <cell r="G37">
            <v>67.64</v>
          </cell>
        </row>
        <row r="38">
          <cell r="A38" t="str">
            <v>DER82200a</v>
          </cell>
          <cell r="B38" t="str">
            <v>Remoção de camada granular</v>
          </cell>
          <cell r="C38" t="str">
            <v/>
          </cell>
          <cell r="D38" t="str">
            <v/>
          </cell>
          <cell r="E38" t="str">
            <v>m3</v>
          </cell>
          <cell r="F38">
            <v>370</v>
          </cell>
          <cell r="G38">
            <v>4.67</v>
          </cell>
        </row>
        <row r="39">
          <cell r="A39" t="str">
            <v>DER82200</v>
          </cell>
          <cell r="B39" t="str">
            <v>Remoção de revestimento de CBUQ</v>
          </cell>
          <cell r="C39" t="str">
            <v/>
          </cell>
          <cell r="D39" t="str">
            <v/>
          </cell>
          <cell r="E39" t="str">
            <v>m3</v>
          </cell>
          <cell r="F39">
            <v>370</v>
          </cell>
          <cell r="G39">
            <v>5.73</v>
          </cell>
        </row>
        <row r="40">
          <cell r="F40" t="str">
            <v>SUB-TOTAL</v>
          </cell>
        </row>
        <row r="42">
          <cell r="B42" t="str">
            <v>DRENAGEM</v>
          </cell>
        </row>
        <row r="43">
          <cell r="A43" t="str">
            <v>04.000.00</v>
          </cell>
          <cell r="B43" t="str">
            <v>Escavação manual em material de 1a categoria</v>
          </cell>
          <cell r="C43" t="str">
            <v/>
          </cell>
          <cell r="D43" t="str">
            <v/>
          </cell>
          <cell r="E43" t="str">
            <v>m3</v>
          </cell>
          <cell r="F43">
            <v>61</v>
          </cell>
          <cell r="G43">
            <v>17.57</v>
          </cell>
        </row>
        <row r="44">
          <cell r="A44" t="str">
            <v>04.001.00</v>
          </cell>
          <cell r="B44" t="str">
            <v>Escavação mecânica em material de 1a categoria</v>
          </cell>
          <cell r="C44" t="str">
            <v/>
          </cell>
          <cell r="D44" t="str">
            <v/>
          </cell>
          <cell r="E44" t="str">
            <v>m3</v>
          </cell>
          <cell r="F44">
            <v>52</v>
          </cell>
          <cell r="G44">
            <v>2.09</v>
          </cell>
        </row>
        <row r="45">
          <cell r="A45" t="str">
            <v>04.001.01</v>
          </cell>
          <cell r="B45" t="str">
            <v>Escavação mecânica,reaterro e compactação (material de 1a categoria)</v>
          </cell>
          <cell r="C45" t="str">
            <v/>
          </cell>
          <cell r="D45" t="str">
            <v/>
          </cell>
          <cell r="E45" t="str">
            <v>m3</v>
          </cell>
          <cell r="F45">
            <v>1247</v>
          </cell>
          <cell r="G45">
            <v>3.03</v>
          </cell>
        </row>
        <row r="46">
          <cell r="A46" t="str">
            <v>04.510.03</v>
          </cell>
          <cell r="B46" t="str">
            <v>Dreno sub- superficial- DSS 03</v>
          </cell>
          <cell r="C46" t="str">
            <v>DNER-ES294/97</v>
          </cell>
          <cell r="D46" t="str">
            <v/>
          </cell>
          <cell r="E46" t="str">
            <v>m</v>
          </cell>
          <cell r="F46">
            <v>233</v>
          </cell>
          <cell r="G46">
            <v>3.71</v>
          </cell>
        </row>
        <row r="47">
          <cell r="A47" t="str">
            <v>04.511.01</v>
          </cell>
          <cell r="B47" t="str">
            <v>Boca de saída p/ dreno sub-superficial-BSD 03</v>
          </cell>
          <cell r="C47" t="str">
            <v/>
          </cell>
          <cell r="D47" t="str">
            <v/>
          </cell>
          <cell r="E47" t="str">
            <v>un</v>
          </cell>
          <cell r="F47">
            <v>4</v>
          </cell>
          <cell r="G47">
            <v>20.86</v>
          </cell>
        </row>
        <row r="48">
          <cell r="A48" t="str">
            <v>04.900.21</v>
          </cell>
          <cell r="B48" t="str">
            <v>Sarjeta de cant. central de concreto-SCC 01</v>
          </cell>
          <cell r="C48" t="str">
            <v>DNER-ES288/97</v>
          </cell>
          <cell r="D48" t="str">
            <v/>
          </cell>
          <cell r="E48" t="str">
            <v>m</v>
          </cell>
          <cell r="F48">
            <v>176</v>
          </cell>
          <cell r="G48">
            <v>13.85</v>
          </cell>
        </row>
        <row r="49">
          <cell r="A49" t="str">
            <v>04.910.05</v>
          </cell>
          <cell r="B49" t="str">
            <v>Meio-fio de concreto-MFC 05</v>
          </cell>
          <cell r="C49" t="str">
            <v>DNER-ES290/97</v>
          </cell>
          <cell r="D49" t="str">
            <v/>
          </cell>
          <cell r="E49" t="str">
            <v>m</v>
          </cell>
          <cell r="F49">
            <v>886</v>
          </cell>
          <cell r="G49">
            <v>10.54</v>
          </cell>
        </row>
        <row r="50">
          <cell r="A50" t="str">
            <v>DER78150b</v>
          </cell>
          <cell r="B50" t="str">
            <v>Caixa coletora de sarjeta - CCS, D=40cm E H=1,00m</v>
          </cell>
          <cell r="C50" t="str">
            <v/>
          </cell>
          <cell r="D50" t="str">
            <v/>
          </cell>
          <cell r="E50" t="str">
            <v>un</v>
          </cell>
          <cell r="F50">
            <v>2</v>
          </cell>
          <cell r="G50">
            <v>382.07</v>
          </cell>
        </row>
        <row r="51">
          <cell r="A51" t="str">
            <v>04.960.01</v>
          </cell>
          <cell r="B51" t="str">
            <v>Boca de lobo simples c/ grelha de concreto-BLS 01</v>
          </cell>
          <cell r="C51" t="str">
            <v/>
          </cell>
          <cell r="D51" t="str">
            <v/>
          </cell>
          <cell r="E51" t="str">
            <v>un</v>
          </cell>
          <cell r="F51">
            <v>4</v>
          </cell>
          <cell r="G51">
            <v>203.51</v>
          </cell>
        </row>
        <row r="52">
          <cell r="A52" t="str">
            <v>04.960.02</v>
          </cell>
          <cell r="B52" t="str">
            <v>Boca de lobo simples c/ grelha de concreto-BLS 02</v>
          </cell>
          <cell r="C52" t="str">
            <v/>
          </cell>
          <cell r="D52" t="str">
            <v/>
          </cell>
          <cell r="E52" t="str">
            <v>un</v>
          </cell>
          <cell r="F52">
            <v>7</v>
          </cell>
          <cell r="G52">
            <v>257.83999999999997</v>
          </cell>
        </row>
        <row r="53">
          <cell r="A53" t="str">
            <v>04.960.03</v>
          </cell>
          <cell r="B53" t="str">
            <v>Boca de lobo simples c/ grelha de concreto-BLS 03</v>
          </cell>
          <cell r="C53" t="str">
            <v/>
          </cell>
          <cell r="D53" t="str">
            <v/>
          </cell>
          <cell r="E53" t="str">
            <v>un</v>
          </cell>
          <cell r="F53">
            <v>4</v>
          </cell>
          <cell r="G53">
            <v>312.23</v>
          </cell>
        </row>
        <row r="54">
          <cell r="A54" t="str">
            <v>04.960.04</v>
          </cell>
          <cell r="B54" t="str">
            <v>Boca de lobo simples c/ grelha de concreto-BLS 04</v>
          </cell>
          <cell r="C54" t="str">
            <v/>
          </cell>
          <cell r="D54" t="str">
            <v/>
          </cell>
          <cell r="E54" t="str">
            <v>un</v>
          </cell>
          <cell r="F54">
            <v>1</v>
          </cell>
          <cell r="G54">
            <v>366.56</v>
          </cell>
        </row>
        <row r="55">
          <cell r="A55" t="str">
            <v>P 04.100.07</v>
          </cell>
          <cell r="B55" t="str">
            <v>Execução de galerias D=0,40 c/ lastro de brita</v>
          </cell>
          <cell r="C55" t="str">
            <v/>
          </cell>
          <cell r="D55" t="str">
            <v/>
          </cell>
          <cell r="E55" t="str">
            <v>m</v>
          </cell>
          <cell r="F55">
            <v>122</v>
          </cell>
          <cell r="G55">
            <v>41.68</v>
          </cell>
        </row>
        <row r="56">
          <cell r="A56" t="str">
            <v>P 04.100.08</v>
          </cell>
          <cell r="B56" t="str">
            <v>Execução de galerias D=0,40 c/ lastro de concreto</v>
          </cell>
          <cell r="C56" t="str">
            <v/>
          </cell>
          <cell r="D56" t="str">
            <v/>
          </cell>
          <cell r="E56" t="str">
            <v>m</v>
          </cell>
          <cell r="F56">
            <v>373</v>
          </cell>
          <cell r="G56">
            <v>58.65</v>
          </cell>
        </row>
        <row r="57">
          <cell r="A57" t="str">
            <v>P 04.100.10</v>
          </cell>
          <cell r="B57" t="str">
            <v>Execução de galerias D=0,60 c/ lastro de concreto</v>
          </cell>
          <cell r="C57" t="str">
            <v/>
          </cell>
          <cell r="D57" t="str">
            <v/>
          </cell>
          <cell r="E57" t="str">
            <v>m</v>
          </cell>
          <cell r="F57">
            <v>5</v>
          </cell>
          <cell r="G57">
            <v>131.66</v>
          </cell>
        </row>
        <row r="58">
          <cell r="A58" t="str">
            <v>DER72350b</v>
          </cell>
          <cell r="B58" t="str">
            <v>Boca para BSTC D=40cm - Normal</v>
          </cell>
          <cell r="C58" t="str">
            <v/>
          </cell>
          <cell r="D58" t="str">
            <v/>
          </cell>
          <cell r="E58" t="str">
            <v>un</v>
          </cell>
          <cell r="F58">
            <v>8</v>
          </cell>
          <cell r="G58">
            <v>147.57</v>
          </cell>
        </row>
        <row r="59">
          <cell r="A59" t="str">
            <v>P04.901.43</v>
          </cell>
          <cell r="B59" t="str">
            <v>Canaleta c/ grelha de concreto</v>
          </cell>
          <cell r="C59" t="str">
            <v/>
          </cell>
          <cell r="D59" t="str">
            <v/>
          </cell>
          <cell r="E59" t="str">
            <v>m</v>
          </cell>
          <cell r="F59">
            <v>121</v>
          </cell>
          <cell r="G59">
            <v>77.42</v>
          </cell>
        </row>
        <row r="60">
          <cell r="A60" t="str">
            <v>P.04.100.18</v>
          </cell>
          <cell r="B60" t="str">
            <v>Caixa coletora de canaleta c/ H=2,00m</v>
          </cell>
          <cell r="C60" t="str">
            <v/>
          </cell>
          <cell r="D60" t="str">
            <v/>
          </cell>
          <cell r="E60" t="str">
            <v>un</v>
          </cell>
          <cell r="F60">
            <v>1</v>
          </cell>
          <cell r="G60">
            <v>676.37</v>
          </cell>
        </row>
        <row r="61">
          <cell r="A61" t="str">
            <v>P04.931.00</v>
          </cell>
          <cell r="B61" t="str">
            <v>Caixa coletora de talvegue para BSTC D=40cm com H=1,0m</v>
          </cell>
          <cell r="C61" t="str">
            <v/>
          </cell>
          <cell r="D61" t="str">
            <v/>
          </cell>
          <cell r="E61" t="str">
            <v>un</v>
          </cell>
          <cell r="F61">
            <v>1</v>
          </cell>
          <cell r="G61">
            <v>178.75</v>
          </cell>
        </row>
        <row r="62">
          <cell r="F62" t="str">
            <v>SUB-TOTAL</v>
          </cell>
        </row>
        <row r="64">
          <cell r="B64" t="str">
            <v>OBRAS DE ARTE ESPECIAIS</v>
          </cell>
        </row>
        <row r="65">
          <cell r="A65" t="str">
            <v>03.371.01</v>
          </cell>
          <cell r="B65" t="str">
            <v>Formas de placa compensada resinada</v>
          </cell>
          <cell r="C65" t="str">
            <v/>
          </cell>
          <cell r="D65" t="str">
            <v/>
          </cell>
          <cell r="E65" t="str">
            <v>m2</v>
          </cell>
          <cell r="F65">
            <v>85</v>
          </cell>
          <cell r="G65">
            <v>21.86</v>
          </cell>
        </row>
        <row r="66">
          <cell r="A66" t="str">
            <v>03.371.02</v>
          </cell>
          <cell r="B66" t="str">
            <v>Formas de placa compensada plastificada</v>
          </cell>
          <cell r="C66" t="str">
            <v/>
          </cell>
          <cell r="D66" t="str">
            <v/>
          </cell>
          <cell r="E66" t="str">
            <v>m2</v>
          </cell>
          <cell r="F66">
            <v>2387</v>
          </cell>
          <cell r="G66">
            <v>30.76</v>
          </cell>
        </row>
        <row r="67">
          <cell r="A67" t="str">
            <v>03.353.00</v>
          </cell>
          <cell r="B67" t="str">
            <v>Forn., preparo e colocação nas formas, de aço CA-50</v>
          </cell>
          <cell r="C67" t="str">
            <v/>
          </cell>
          <cell r="D67" t="str">
            <v/>
          </cell>
          <cell r="E67" t="str">
            <v>kg</v>
          </cell>
          <cell r="F67">
            <v>37870</v>
          </cell>
          <cell r="G67">
            <v>2.59</v>
          </cell>
        </row>
        <row r="68">
          <cell r="A68" t="str">
            <v>OAE4</v>
          </cell>
          <cell r="B68" t="str">
            <v>Armadura de protensão, fornecimento, bainhas, ancoragens, operações de protensão</v>
          </cell>
          <cell r="C68" t="str">
            <v/>
          </cell>
          <cell r="D68" t="str">
            <v/>
          </cell>
          <cell r="E68" t="str">
            <v>kg</v>
          </cell>
          <cell r="F68">
            <v>13643</v>
          </cell>
          <cell r="G68">
            <v>19.28</v>
          </cell>
        </row>
        <row r="69">
          <cell r="A69" t="str">
            <v>OAE17</v>
          </cell>
          <cell r="B69" t="str">
            <v>Transporte e lançamento de pré-lages</v>
          </cell>
          <cell r="C69" t="str">
            <v/>
          </cell>
          <cell r="D69" t="str">
            <v/>
          </cell>
          <cell r="E69" t="str">
            <v>un</v>
          </cell>
          <cell r="F69">
            <v>576</v>
          </cell>
          <cell r="G69">
            <v>23.47</v>
          </cell>
        </row>
        <row r="70">
          <cell r="A70" t="str">
            <v>OAE18</v>
          </cell>
          <cell r="B70" t="str">
            <v>Transporte e lançamento de vigas pré-moldadas</v>
          </cell>
          <cell r="C70" t="str">
            <v/>
          </cell>
          <cell r="D70" t="str">
            <v/>
          </cell>
          <cell r="E70" t="str">
            <v>un</v>
          </cell>
          <cell r="F70">
            <v>40</v>
          </cell>
          <cell r="G70">
            <v>1281.27</v>
          </cell>
        </row>
        <row r="71">
          <cell r="A71" t="str">
            <v>OAE19</v>
          </cell>
          <cell r="B71" t="str">
            <v>Injeção de nata (cabos 12 varas 1/2")</v>
          </cell>
          <cell r="C71" t="str">
            <v/>
          </cell>
          <cell r="D71" t="str">
            <v/>
          </cell>
          <cell r="E71" t="str">
            <v>m</v>
          </cell>
          <cell r="F71">
            <v>2388</v>
          </cell>
          <cell r="G71">
            <v>3.65</v>
          </cell>
        </row>
        <row r="72">
          <cell r="A72" t="str">
            <v>03.330.00</v>
          </cell>
          <cell r="B72" t="str">
            <v>Concreto fck= 35 MPa-contr. raz. uso ger.</v>
          </cell>
          <cell r="C72" t="str">
            <v/>
          </cell>
          <cell r="D72" t="str">
            <v/>
          </cell>
          <cell r="E72" t="str">
            <v>m3</v>
          </cell>
          <cell r="F72">
            <v>326</v>
          </cell>
          <cell r="G72">
            <v>166.78</v>
          </cell>
        </row>
        <row r="73">
          <cell r="A73" t="str">
            <v>P 03.327.01</v>
          </cell>
          <cell r="B73" t="str">
            <v xml:space="preserve">Concreto fck= 25 MPa-contr. raz. uso ger. </v>
          </cell>
          <cell r="C73" t="str">
            <v/>
          </cell>
          <cell r="D73" t="str">
            <v/>
          </cell>
          <cell r="E73" t="str">
            <v>m3</v>
          </cell>
          <cell r="F73">
            <v>73</v>
          </cell>
          <cell r="G73">
            <v>163.22</v>
          </cell>
        </row>
        <row r="74">
          <cell r="A74" t="str">
            <v>03.510.00</v>
          </cell>
          <cell r="B74" t="str">
            <v>Aparelho de apoio em neoprene</v>
          </cell>
          <cell r="C74" t="str">
            <v/>
          </cell>
          <cell r="D74" t="str">
            <v/>
          </cell>
          <cell r="E74" t="str">
            <v>kg</v>
          </cell>
          <cell r="F74">
            <v>104</v>
          </cell>
          <cell r="G74">
            <v>86.94</v>
          </cell>
        </row>
        <row r="75">
          <cell r="B75" t="str">
            <v>Barreiras de segurança (C.A.) Tipo New Jersey (129,2 m)</v>
          </cell>
        </row>
        <row r="76">
          <cell r="A76" t="str">
            <v>03.371.00</v>
          </cell>
          <cell r="B76" t="str">
            <v>Formas de madeira compensada</v>
          </cell>
          <cell r="C76" t="str">
            <v/>
          </cell>
          <cell r="D76" t="str">
            <v/>
          </cell>
          <cell r="E76" t="str">
            <v>m2</v>
          </cell>
          <cell r="F76">
            <v>258.39999999999998</v>
          </cell>
          <cell r="G76">
            <v>21.86</v>
          </cell>
        </row>
        <row r="77">
          <cell r="A77" t="str">
            <v>03.353.00</v>
          </cell>
          <cell r="B77" t="str">
            <v>Forn., preparo e colocação nas formas, de aço CA-50</v>
          </cell>
          <cell r="C77" t="str">
            <v/>
          </cell>
          <cell r="D77" t="str">
            <v/>
          </cell>
          <cell r="E77" t="str">
            <v>kg</v>
          </cell>
          <cell r="F77">
            <v>2080.12</v>
          </cell>
          <cell r="G77">
            <v>2.59</v>
          </cell>
        </row>
        <row r="78">
          <cell r="A78" t="str">
            <v>03.326.00</v>
          </cell>
          <cell r="B78" t="str">
            <v xml:space="preserve">Concreto fck= 20 MPa-contr. raz. uso ger. </v>
          </cell>
          <cell r="C78" t="str">
            <v/>
          </cell>
          <cell r="D78" t="str">
            <v/>
          </cell>
          <cell r="E78" t="str">
            <v>m3</v>
          </cell>
          <cell r="F78">
            <v>30</v>
          </cell>
          <cell r="G78">
            <v>149.19999999999999</v>
          </cell>
        </row>
        <row r="79">
          <cell r="B79" t="str">
            <v>Placas de aproximação( 04 unidades)(dimensão 4,00m x 11,2m x 0,30m)</v>
          </cell>
        </row>
        <row r="80">
          <cell r="A80" t="str">
            <v>03.371.00</v>
          </cell>
          <cell r="B80" t="str">
            <v>Formas de madeira compensada</v>
          </cell>
          <cell r="C80" t="str">
            <v/>
          </cell>
          <cell r="D80" t="str">
            <v/>
          </cell>
          <cell r="E80" t="str">
            <v>m2</v>
          </cell>
          <cell r="F80">
            <v>40</v>
          </cell>
          <cell r="G80">
            <v>21.86</v>
          </cell>
        </row>
        <row r="81">
          <cell r="A81" t="str">
            <v>03.353.00</v>
          </cell>
          <cell r="B81" t="str">
            <v>Forn., preparo e colocação nas formas, de aço CA-50</v>
          </cell>
          <cell r="C81" t="str">
            <v/>
          </cell>
          <cell r="D81" t="str">
            <v/>
          </cell>
          <cell r="E81" t="str">
            <v>kg</v>
          </cell>
          <cell r="F81">
            <v>3720</v>
          </cell>
          <cell r="G81">
            <v>2.59</v>
          </cell>
        </row>
        <row r="82">
          <cell r="A82" t="str">
            <v>03.326.00</v>
          </cell>
          <cell r="B82" t="str">
            <v xml:space="preserve">Concreto fck= 20 MPa-contr. raz. uso ger. </v>
          </cell>
          <cell r="C82" t="str">
            <v/>
          </cell>
          <cell r="D82" t="str">
            <v/>
          </cell>
          <cell r="E82" t="str">
            <v>m3</v>
          </cell>
          <cell r="F82">
            <v>54</v>
          </cell>
          <cell r="G82">
            <v>149.19999999999999</v>
          </cell>
        </row>
        <row r="83">
          <cell r="B83" t="str">
            <v>Drenos</v>
          </cell>
        </row>
        <row r="84">
          <cell r="A84" t="str">
            <v>P 03.991.01d</v>
          </cell>
          <cell r="B84" t="str">
            <v>Dreno de FF D= 150 mm x 500mm</v>
          </cell>
          <cell r="C84" t="str">
            <v/>
          </cell>
          <cell r="D84" t="str">
            <v/>
          </cell>
          <cell r="E84" t="str">
            <v>un</v>
          </cell>
          <cell r="F84">
            <v>56</v>
          </cell>
          <cell r="G84">
            <v>24.91</v>
          </cell>
        </row>
        <row r="85">
          <cell r="A85" t="str">
            <v>P 03.991.01c</v>
          </cell>
          <cell r="B85" t="str">
            <v>Dreno de FF D= 100 mm x 500mm</v>
          </cell>
          <cell r="C85" t="str">
            <v/>
          </cell>
          <cell r="D85" t="str">
            <v/>
          </cell>
          <cell r="E85" t="str">
            <v>un</v>
          </cell>
          <cell r="F85">
            <v>8</v>
          </cell>
          <cell r="G85">
            <v>15.64</v>
          </cell>
        </row>
        <row r="86">
          <cell r="F86" t="str">
            <v>SUB-TOTAL</v>
          </cell>
        </row>
        <row r="87">
          <cell r="B87" t="str">
            <v>OBRAS COMPLEMENTARES</v>
          </cell>
        </row>
        <row r="88">
          <cell r="A88" t="str">
            <v>05.100.00</v>
          </cell>
          <cell r="B88" t="str">
            <v>Enleivamento</v>
          </cell>
          <cell r="C88" t="str">
            <v>DNER-ES341/97</v>
          </cell>
          <cell r="D88" t="str">
            <v/>
          </cell>
          <cell r="E88" t="str">
            <v>m2</v>
          </cell>
          <cell r="F88">
            <v>15972</v>
          </cell>
          <cell r="G88">
            <v>2.06</v>
          </cell>
        </row>
        <row r="89">
          <cell r="A89" t="str">
            <v>P 05.100.02</v>
          </cell>
          <cell r="B89" t="str">
            <v>Fornecimento e plantio de árvore selecionada</v>
          </cell>
          <cell r="C89" t="str">
            <v/>
          </cell>
          <cell r="D89" t="str">
            <v/>
          </cell>
          <cell r="E89" t="str">
            <v>un</v>
          </cell>
          <cell r="F89">
            <v>40</v>
          </cell>
          <cell r="G89">
            <v>6.02</v>
          </cell>
        </row>
        <row r="90">
          <cell r="A90" t="str">
            <v>P 06.030.00</v>
          </cell>
          <cell r="B90" t="str">
            <v>Barreira de segurança simples</v>
          </cell>
          <cell r="C90" t="str">
            <v/>
          </cell>
          <cell r="D90" t="str">
            <v/>
          </cell>
          <cell r="E90" t="str">
            <v>m</v>
          </cell>
          <cell r="F90">
            <v>668</v>
          </cell>
          <cell r="G90">
            <v>52.16</v>
          </cell>
        </row>
        <row r="91">
          <cell r="A91" t="str">
            <v>PI 60</v>
          </cell>
          <cell r="B91" t="str">
            <v>Lâmpada a vapor de mercúrio 250W</v>
          </cell>
          <cell r="C91" t="str">
            <v/>
          </cell>
          <cell r="D91" t="str">
            <v/>
          </cell>
          <cell r="E91" t="str">
            <v>un</v>
          </cell>
          <cell r="F91">
            <v>20</v>
          </cell>
          <cell r="G91">
            <v>16.3</v>
          </cell>
        </row>
        <row r="92">
          <cell r="A92" t="str">
            <v>PI 52</v>
          </cell>
          <cell r="B92" t="str">
            <v>Luminária IMB C-300 ou similar</v>
          </cell>
          <cell r="C92" t="str">
            <v/>
          </cell>
          <cell r="D92" t="str">
            <v/>
          </cell>
          <cell r="E92" t="str">
            <v>un</v>
          </cell>
          <cell r="F92">
            <v>4</v>
          </cell>
          <cell r="G92">
            <v>410</v>
          </cell>
        </row>
        <row r="93">
          <cell r="A93" t="str">
            <v>PI 13</v>
          </cell>
          <cell r="B93" t="str">
            <v>Eletroduto de aço 20mm, vara de 3m</v>
          </cell>
          <cell r="C93" t="str">
            <v/>
          </cell>
          <cell r="D93" t="str">
            <v/>
          </cell>
          <cell r="E93" t="str">
            <v>un</v>
          </cell>
          <cell r="F93">
            <v>8</v>
          </cell>
          <cell r="G93">
            <v>14.49</v>
          </cell>
        </row>
        <row r="94">
          <cell r="A94" t="str">
            <v>PI 62</v>
          </cell>
          <cell r="B94" t="str">
            <v>Caixa de passagem para instalação aparente D=20mm, tipo T</v>
          </cell>
          <cell r="C94" t="str">
            <v/>
          </cell>
          <cell r="D94" t="str">
            <v/>
          </cell>
          <cell r="E94" t="str">
            <v>un</v>
          </cell>
          <cell r="F94">
            <v>4</v>
          </cell>
          <cell r="G94">
            <v>20</v>
          </cell>
        </row>
        <row r="95">
          <cell r="A95" t="str">
            <v>PI 15</v>
          </cell>
          <cell r="B95" t="str">
            <v>Caixa de passagem para instalação aparente D=20mm, tipo LB</v>
          </cell>
          <cell r="C95" t="str">
            <v/>
          </cell>
          <cell r="D95" t="str">
            <v/>
          </cell>
          <cell r="E95" t="str">
            <v>un</v>
          </cell>
          <cell r="F95">
            <v>2</v>
          </cell>
          <cell r="G95">
            <v>3.62</v>
          </cell>
        </row>
        <row r="96">
          <cell r="A96" t="str">
            <v>PI 18</v>
          </cell>
          <cell r="B96" t="str">
            <v>Braço curvo p/ iluminação pública padrão CELESC</v>
          </cell>
          <cell r="C96" t="str">
            <v/>
          </cell>
          <cell r="D96" t="str">
            <v/>
          </cell>
          <cell r="E96" t="str">
            <v>un</v>
          </cell>
          <cell r="F96">
            <v>20</v>
          </cell>
          <cell r="G96">
            <v>6.33</v>
          </cell>
        </row>
        <row r="97">
          <cell r="A97" t="str">
            <v>PI 22</v>
          </cell>
          <cell r="B97" t="str">
            <v>Base completa com fusível Diazed, 6A, retardado, incluíndo tampa, anel de proteção e ajuste</v>
          </cell>
          <cell r="C97" t="str">
            <v/>
          </cell>
          <cell r="D97" t="str">
            <v/>
          </cell>
          <cell r="E97" t="str">
            <v>un</v>
          </cell>
          <cell r="F97">
            <v>22</v>
          </cell>
          <cell r="G97">
            <v>8.6300000000000008</v>
          </cell>
        </row>
        <row r="98">
          <cell r="A98" t="str">
            <v>PI 23</v>
          </cell>
          <cell r="B98" t="str">
            <v>Contator tripolar a seco, p/ corrente alternada - 55 A, para uso em rede 380/220V - 60Hz</v>
          </cell>
          <cell r="C98" t="str">
            <v/>
          </cell>
          <cell r="D98" t="str">
            <v/>
          </cell>
          <cell r="E98" t="str">
            <v>un</v>
          </cell>
          <cell r="F98">
            <v>2</v>
          </cell>
          <cell r="G98">
            <v>234.6</v>
          </cell>
        </row>
        <row r="99">
          <cell r="A99" t="str">
            <v>PI 24</v>
          </cell>
          <cell r="B99" t="str">
            <v>Fita elétrica auto fusão a base de borracha EPR</v>
          </cell>
          <cell r="C99" t="str">
            <v/>
          </cell>
          <cell r="D99" t="str">
            <v/>
          </cell>
          <cell r="E99" t="str">
            <v>un</v>
          </cell>
          <cell r="F99">
            <v>4</v>
          </cell>
          <cell r="G99">
            <v>6.39</v>
          </cell>
        </row>
        <row r="100">
          <cell r="A100" t="str">
            <v>PI 25</v>
          </cell>
          <cell r="B100" t="str">
            <v>Fita adesiva plástica isolante</v>
          </cell>
          <cell r="C100" t="str">
            <v/>
          </cell>
          <cell r="D100" t="str">
            <v/>
          </cell>
          <cell r="E100" t="str">
            <v>un</v>
          </cell>
          <cell r="F100">
            <v>6</v>
          </cell>
          <cell r="G100">
            <v>3.84</v>
          </cell>
        </row>
        <row r="101">
          <cell r="A101" t="str">
            <v>PI 26</v>
          </cell>
          <cell r="B101" t="str">
            <v>Relé fotoelétrico c/ suporte para fixação galv. com furo 18mm</v>
          </cell>
          <cell r="C101" t="str">
            <v/>
          </cell>
          <cell r="D101" t="str">
            <v/>
          </cell>
          <cell r="E101" t="str">
            <v>un</v>
          </cell>
          <cell r="F101">
            <v>22</v>
          </cell>
          <cell r="G101">
            <v>11.5</v>
          </cell>
        </row>
        <row r="102">
          <cell r="A102" t="str">
            <v>PI 56</v>
          </cell>
          <cell r="B102" t="str">
            <v>Cabo isolado p/ 1000V, 4 mm² de alumínio</v>
          </cell>
          <cell r="C102" t="str">
            <v/>
          </cell>
          <cell r="D102" t="str">
            <v/>
          </cell>
          <cell r="E102" t="str">
            <v>m</v>
          </cell>
          <cell r="F102">
            <v>110</v>
          </cell>
          <cell r="G102">
            <v>0.37</v>
          </cell>
        </row>
        <row r="103">
          <cell r="A103" t="str">
            <v>PI 28</v>
          </cell>
          <cell r="B103" t="str">
            <v>Eletroduto de aço tipo pesado 100mm</v>
          </cell>
          <cell r="C103" t="str">
            <v/>
          </cell>
          <cell r="D103" t="str">
            <v/>
          </cell>
          <cell r="E103" t="str">
            <v>m</v>
          </cell>
          <cell r="F103">
            <v>140</v>
          </cell>
          <cell r="G103">
            <v>28.55</v>
          </cell>
        </row>
        <row r="104">
          <cell r="A104" t="str">
            <v>PI 29</v>
          </cell>
          <cell r="B104" t="str">
            <v>Curva em alumínio fundido de alta resistência, fixação por encaixe,50mm</v>
          </cell>
          <cell r="C104" t="str">
            <v/>
          </cell>
          <cell r="D104" t="str">
            <v/>
          </cell>
          <cell r="E104" t="str">
            <v>un</v>
          </cell>
          <cell r="F104">
            <v>2</v>
          </cell>
          <cell r="G104">
            <v>18.75</v>
          </cell>
        </row>
        <row r="105">
          <cell r="A105" t="str">
            <v>PI 30</v>
          </cell>
          <cell r="B105" t="str">
            <v>Haste para aterramento aço-cobre D 13x2400mm</v>
          </cell>
          <cell r="C105" t="str">
            <v/>
          </cell>
          <cell r="D105" t="str">
            <v/>
          </cell>
          <cell r="E105" t="str">
            <v>un</v>
          </cell>
          <cell r="F105">
            <v>12</v>
          </cell>
          <cell r="G105">
            <v>6.04</v>
          </cell>
        </row>
        <row r="106">
          <cell r="A106" t="str">
            <v>PI 31</v>
          </cell>
          <cell r="B106" t="str">
            <v>Cabo de cobre nú meio duro, 7 fios 2AWG</v>
          </cell>
          <cell r="C106" t="str">
            <v/>
          </cell>
          <cell r="D106" t="str">
            <v/>
          </cell>
          <cell r="E106" t="str">
            <v>kg</v>
          </cell>
          <cell r="F106">
            <v>4</v>
          </cell>
          <cell r="G106">
            <v>7.02</v>
          </cell>
        </row>
        <row r="107">
          <cell r="A107" t="str">
            <v>PI 32</v>
          </cell>
          <cell r="B107" t="str">
            <v>Conetor paralelo, liga alumínio tronco 1/0-4 AWG e derivação 2-4AWG</v>
          </cell>
          <cell r="C107" t="str">
            <v/>
          </cell>
          <cell r="D107" t="str">
            <v/>
          </cell>
          <cell r="E107" t="str">
            <v>un</v>
          </cell>
          <cell r="F107">
            <v>5</v>
          </cell>
          <cell r="G107">
            <v>1.04</v>
          </cell>
        </row>
        <row r="108">
          <cell r="A108" t="str">
            <v>PI 20</v>
          </cell>
          <cell r="B108" t="str">
            <v>Poste de concreto duplo T 10m, 150 daN</v>
          </cell>
          <cell r="C108" t="str">
            <v/>
          </cell>
          <cell r="D108" t="str">
            <v/>
          </cell>
          <cell r="E108" t="str">
            <v>un</v>
          </cell>
          <cell r="F108">
            <v>10</v>
          </cell>
          <cell r="G108">
            <v>200</v>
          </cell>
        </row>
        <row r="109">
          <cell r="A109" t="str">
            <v>PI 48</v>
          </cell>
          <cell r="B109" t="str">
            <v>Armação secundária p/ 2 estribo</v>
          </cell>
          <cell r="C109" t="str">
            <v/>
          </cell>
          <cell r="D109" t="str">
            <v/>
          </cell>
          <cell r="E109" t="str">
            <v>un</v>
          </cell>
          <cell r="F109">
            <v>20</v>
          </cell>
          <cell r="G109">
            <v>7.5</v>
          </cell>
        </row>
        <row r="110">
          <cell r="A110" t="str">
            <v>PI 49</v>
          </cell>
          <cell r="B110" t="str">
            <v>Armação secundária p/ 1 estribo</v>
          </cell>
          <cell r="C110" t="str">
            <v/>
          </cell>
          <cell r="D110" t="str">
            <v/>
          </cell>
          <cell r="E110" t="str">
            <v>un</v>
          </cell>
          <cell r="F110">
            <v>10</v>
          </cell>
          <cell r="G110">
            <v>3.5</v>
          </cell>
        </row>
        <row r="111">
          <cell r="A111" t="str">
            <v>PI 33</v>
          </cell>
          <cell r="B111" t="str">
            <v>Tubo de aço galvanizado, vara de 6m e 50mm</v>
          </cell>
          <cell r="C111" t="str">
            <v/>
          </cell>
          <cell r="D111" t="str">
            <v/>
          </cell>
          <cell r="E111" t="str">
            <v>un</v>
          </cell>
          <cell r="F111">
            <v>2</v>
          </cell>
          <cell r="G111">
            <v>74.06</v>
          </cell>
        </row>
        <row r="112">
          <cell r="A112" t="str">
            <v>PI 34</v>
          </cell>
          <cell r="B112" t="str">
            <v>Construção de caixa tipo SP, ou pré-instalada com as mesmas características</v>
          </cell>
          <cell r="C112" t="str">
            <v/>
          </cell>
          <cell r="D112" t="str">
            <v/>
          </cell>
          <cell r="E112" t="str">
            <v>un</v>
          </cell>
          <cell r="F112">
            <v>6</v>
          </cell>
          <cell r="G112">
            <v>180</v>
          </cell>
        </row>
        <row r="113">
          <cell r="A113" t="str">
            <v>PI 36</v>
          </cell>
          <cell r="B113" t="str">
            <v>Construção de embasamento p/ poste tipo engastado, concreto duplo T, 10m de altura</v>
          </cell>
          <cell r="C113" t="str">
            <v/>
          </cell>
          <cell r="D113" t="str">
            <v/>
          </cell>
          <cell r="E113" t="str">
            <v>un</v>
          </cell>
          <cell r="F113">
            <v>10</v>
          </cell>
          <cell r="G113">
            <v>285</v>
          </cell>
        </row>
        <row r="114">
          <cell r="A114" t="str">
            <v>PI 37</v>
          </cell>
          <cell r="B114" t="str">
            <v>Lançamento de cabos em dutos de aço, classe 1000V, circuito trifásico mais neutro, e monofásico</v>
          </cell>
          <cell r="C114" t="str">
            <v/>
          </cell>
          <cell r="D114" t="str">
            <v/>
          </cell>
          <cell r="E114" t="str">
            <v>m</v>
          </cell>
          <cell r="F114">
            <v>70</v>
          </cell>
          <cell r="G114">
            <v>4</v>
          </cell>
        </row>
        <row r="115">
          <cell r="A115" t="str">
            <v>PI 38</v>
          </cell>
          <cell r="B115" t="str">
            <v>Confecção de emendas retas ou derivação em cabos classe 1000V, c/ conector à compressão</v>
          </cell>
          <cell r="C115" t="str">
            <v/>
          </cell>
          <cell r="D115" t="str">
            <v/>
          </cell>
          <cell r="E115" t="str">
            <v>un</v>
          </cell>
          <cell r="F115">
            <v>2</v>
          </cell>
          <cell r="G115">
            <v>4.5</v>
          </cell>
        </row>
        <row r="116">
          <cell r="A116" t="str">
            <v>PI 39</v>
          </cell>
          <cell r="B116" t="str">
            <v>Fixação de haste de terra e conexão ao neutro</v>
          </cell>
          <cell r="C116" t="str">
            <v/>
          </cell>
          <cell r="D116" t="str">
            <v/>
          </cell>
          <cell r="E116" t="str">
            <v>un</v>
          </cell>
          <cell r="F116">
            <v>12</v>
          </cell>
          <cell r="G116">
            <v>35</v>
          </cell>
        </row>
        <row r="117">
          <cell r="A117" t="str">
            <v>PI 41</v>
          </cell>
          <cell r="B117" t="str">
            <v>Instalação de tubo de aço vara de 6m e curva de entrada de cabos na lateral do poste c/ fix. dutos</v>
          </cell>
          <cell r="C117" t="str">
            <v/>
          </cell>
          <cell r="D117" t="str">
            <v/>
          </cell>
          <cell r="E117" t="str">
            <v>un</v>
          </cell>
          <cell r="F117">
            <v>2</v>
          </cell>
          <cell r="G117">
            <v>200</v>
          </cell>
        </row>
        <row r="118">
          <cell r="A118" t="str">
            <v>PI 43</v>
          </cell>
          <cell r="B118" t="str">
            <v>Travessia de pista asfáltica p/ lançamento dutos aço tipo pesado 100mm</v>
          </cell>
          <cell r="C118" t="str">
            <v/>
          </cell>
          <cell r="D118" t="str">
            <v/>
          </cell>
          <cell r="E118" t="str">
            <v>m</v>
          </cell>
          <cell r="F118">
            <v>70</v>
          </cell>
          <cell r="G118">
            <v>70</v>
          </cell>
        </row>
        <row r="119">
          <cell r="A119" t="str">
            <v>PI 44</v>
          </cell>
          <cell r="B119" t="str">
            <v>Montagem eletromecânica de luminária 10,0m de altura, c/ fixação dos equip.e conexões elétricos</v>
          </cell>
          <cell r="C119" t="str">
            <v/>
          </cell>
          <cell r="D119" t="str">
            <v/>
          </cell>
          <cell r="E119" t="str">
            <v>un</v>
          </cell>
          <cell r="F119">
            <v>10</v>
          </cell>
          <cell r="G119">
            <v>60</v>
          </cell>
        </row>
        <row r="120">
          <cell r="A120" t="str">
            <v>PI 58</v>
          </cell>
          <cell r="B120" t="str">
            <v>Fixação de caixas de passagem p/ instalação aparente D=20mm</v>
          </cell>
          <cell r="C120" t="str">
            <v/>
          </cell>
          <cell r="D120" t="str">
            <v/>
          </cell>
          <cell r="E120" t="str">
            <v>un</v>
          </cell>
          <cell r="F120">
            <v>4</v>
          </cell>
          <cell r="G120">
            <v>10</v>
          </cell>
        </row>
        <row r="121">
          <cell r="A121" t="str">
            <v>PI 59</v>
          </cell>
          <cell r="B121" t="str">
            <v>Instalação de luminária blindada para lâmpada a vapor de mercúrio 250W</v>
          </cell>
          <cell r="C121" t="str">
            <v/>
          </cell>
          <cell r="D121" t="str">
            <v/>
          </cell>
          <cell r="E121" t="str">
            <v>un</v>
          </cell>
          <cell r="F121">
            <v>4</v>
          </cell>
          <cell r="G121">
            <v>20</v>
          </cell>
        </row>
        <row r="122">
          <cell r="A122" t="str">
            <v>PI 01</v>
          </cell>
          <cell r="B122" t="str">
            <v>Poste de aço galv. a fogo, c/ 20,0m de alt. p/ instal. tipo engastado</v>
          </cell>
          <cell r="C122" t="str">
            <v/>
          </cell>
          <cell r="D122" t="str">
            <v/>
          </cell>
          <cell r="E122" t="str">
            <v>un</v>
          </cell>
          <cell r="F122">
            <v>1</v>
          </cell>
          <cell r="G122">
            <v>2662.25</v>
          </cell>
        </row>
        <row r="123">
          <cell r="A123" t="str">
            <v>PI 07</v>
          </cell>
          <cell r="B123" t="str">
            <v>Suporte p/ luminária tipo ZGP402 da Philips ou similar</v>
          </cell>
          <cell r="C123" t="str">
            <v/>
          </cell>
          <cell r="D123" t="str">
            <v/>
          </cell>
          <cell r="E123" t="str">
            <v>un</v>
          </cell>
          <cell r="F123">
            <v>1</v>
          </cell>
          <cell r="G123">
            <v>100</v>
          </cell>
        </row>
        <row r="124">
          <cell r="A124" t="str">
            <v>PI 04</v>
          </cell>
          <cell r="B124" t="str">
            <v xml:space="preserve">Luminária p/ iluminação pública ref.SRC-612 da Philips ou similar </v>
          </cell>
          <cell r="C124" t="str">
            <v/>
          </cell>
          <cell r="D124" t="str">
            <v/>
          </cell>
          <cell r="E124" t="str">
            <v>un</v>
          </cell>
          <cell r="F124">
            <v>2</v>
          </cell>
          <cell r="G124">
            <v>425.5</v>
          </cell>
        </row>
        <row r="125">
          <cell r="A125" t="str">
            <v>PI 03</v>
          </cell>
          <cell r="B125" t="str">
            <v xml:space="preserve">Luminária p/ iluminação pública ref.HRC-612 da Philips ou similar </v>
          </cell>
          <cell r="C125" t="str">
            <v/>
          </cell>
          <cell r="D125" t="str">
            <v/>
          </cell>
          <cell r="E125" t="str">
            <v>un</v>
          </cell>
          <cell r="F125">
            <v>20</v>
          </cell>
          <cell r="G125">
            <v>400</v>
          </cell>
        </row>
        <row r="126">
          <cell r="A126" t="str">
            <v>PI 09</v>
          </cell>
          <cell r="B126" t="str">
            <v>Lâmpada a vapor de sódio 400W, alta pressão, base E40</v>
          </cell>
          <cell r="C126" t="str">
            <v/>
          </cell>
          <cell r="D126" t="str">
            <v/>
          </cell>
          <cell r="E126" t="str">
            <v>un</v>
          </cell>
          <cell r="F126">
            <v>2</v>
          </cell>
          <cell r="G126">
            <v>33.35</v>
          </cell>
        </row>
        <row r="127">
          <cell r="A127" t="str">
            <v>PI 35</v>
          </cell>
          <cell r="B127" t="str">
            <v>Construção de embasamento p/ poste tipo engastado, 20m de altura</v>
          </cell>
          <cell r="C127" t="str">
            <v/>
          </cell>
          <cell r="D127" t="str">
            <v/>
          </cell>
          <cell r="E127" t="str">
            <v>un</v>
          </cell>
          <cell r="F127">
            <v>1</v>
          </cell>
          <cell r="G127">
            <v>494</v>
          </cell>
        </row>
        <row r="128">
          <cell r="A128" t="str">
            <v>PI 42</v>
          </cell>
          <cell r="B128" t="str">
            <v>Instalação de poste de aço de 20m de altura engastado</v>
          </cell>
          <cell r="C128" t="str">
            <v/>
          </cell>
          <cell r="D128" t="str">
            <v/>
          </cell>
          <cell r="E128" t="str">
            <v>un</v>
          </cell>
          <cell r="F128">
            <v>1</v>
          </cell>
          <cell r="G128">
            <v>250</v>
          </cell>
        </row>
        <row r="129">
          <cell r="A129" t="str">
            <v>PI 69</v>
          </cell>
          <cell r="B129" t="str">
            <v>Instalação de poste concreto duplo T, 10m de altura, engastado</v>
          </cell>
          <cell r="C129" t="str">
            <v/>
          </cell>
          <cell r="D129" t="str">
            <v/>
          </cell>
          <cell r="E129" t="str">
            <v>un</v>
          </cell>
          <cell r="F129">
            <v>10</v>
          </cell>
          <cell r="G129">
            <v>200</v>
          </cell>
        </row>
        <row r="130">
          <cell r="A130" t="str">
            <v>PI 27</v>
          </cell>
          <cell r="B130" t="str">
            <v>Cabo isolado p/ 1000V, bitola 35mm²</v>
          </cell>
          <cell r="C130" t="str">
            <v/>
          </cell>
          <cell r="D130" t="str">
            <v/>
          </cell>
          <cell r="E130" t="str">
            <v>m</v>
          </cell>
          <cell r="F130">
            <v>200</v>
          </cell>
          <cell r="G130">
            <v>1.55</v>
          </cell>
        </row>
        <row r="131">
          <cell r="A131" t="str">
            <v>PI 65</v>
          </cell>
          <cell r="B131" t="str">
            <v>Cabo de alumínio 1/0</v>
          </cell>
          <cell r="C131" t="str">
            <v/>
          </cell>
          <cell r="D131" t="str">
            <v/>
          </cell>
          <cell r="E131" t="str">
            <v>m</v>
          </cell>
          <cell r="F131">
            <v>2650</v>
          </cell>
          <cell r="G131">
            <v>1.7</v>
          </cell>
        </row>
        <row r="132">
          <cell r="A132" t="str">
            <v>PI 66</v>
          </cell>
          <cell r="B132" t="str">
            <v>Cabo isolado p/ 1000 V, 6 mm2 de alumínio</v>
          </cell>
          <cell r="C132" t="str">
            <v/>
          </cell>
          <cell r="D132" t="str">
            <v/>
          </cell>
          <cell r="E132" t="str">
            <v>m</v>
          </cell>
          <cell r="F132">
            <v>20</v>
          </cell>
          <cell r="G132">
            <v>1</v>
          </cell>
        </row>
        <row r="133">
          <cell r="A133" t="str">
            <v>PI 67</v>
          </cell>
          <cell r="B133" t="str">
            <v>Cabo isolado p/ 1000 V, 2,5 mm2 de alumínio</v>
          </cell>
          <cell r="C133" t="str">
            <v/>
          </cell>
          <cell r="D133" t="str">
            <v/>
          </cell>
          <cell r="E133" t="str">
            <v>m</v>
          </cell>
          <cell r="F133">
            <v>60</v>
          </cell>
          <cell r="G133">
            <v>0.6</v>
          </cell>
        </row>
        <row r="134">
          <cell r="A134" t="str">
            <v>R1</v>
          </cell>
          <cell r="B134" t="str">
            <v>Remanejamento de Rede de Baixa Tensão (220/380V)</v>
          </cell>
          <cell r="C134" t="str">
            <v/>
          </cell>
          <cell r="D134" t="str">
            <v/>
          </cell>
          <cell r="E134" t="str">
            <v>m</v>
          </cell>
          <cell r="F134">
            <v>200</v>
          </cell>
          <cell r="G134">
            <v>4.7</v>
          </cell>
        </row>
        <row r="135">
          <cell r="A135" t="str">
            <v>R2</v>
          </cell>
          <cell r="B135" t="str">
            <v>Remanejamento de Rede de Alta Tensão (138kV)</v>
          </cell>
          <cell r="C135" t="str">
            <v/>
          </cell>
          <cell r="D135" t="str">
            <v/>
          </cell>
          <cell r="E135" t="str">
            <v>m</v>
          </cell>
          <cell r="F135">
            <v>400</v>
          </cell>
          <cell r="G135">
            <v>6.2</v>
          </cell>
        </row>
        <row r="136">
          <cell r="A136" t="str">
            <v>R10</v>
          </cell>
          <cell r="B136" t="str">
            <v>Remanejamento de Poste de Concreto 10/150</v>
          </cell>
          <cell r="C136" t="str">
            <v/>
          </cell>
          <cell r="D136" t="str">
            <v/>
          </cell>
          <cell r="E136" t="str">
            <v>un</v>
          </cell>
          <cell r="F136">
            <v>5</v>
          </cell>
          <cell r="G136">
            <v>75</v>
          </cell>
        </row>
        <row r="137">
          <cell r="A137" t="str">
            <v>R3</v>
          </cell>
          <cell r="B137" t="str">
            <v>Remanejamento de Rede de Telefonia</v>
          </cell>
          <cell r="C137" t="str">
            <v/>
          </cell>
          <cell r="D137" t="str">
            <v/>
          </cell>
          <cell r="E137" t="str">
            <v>m</v>
          </cell>
          <cell r="F137">
            <v>200</v>
          </cell>
          <cell r="G137">
            <v>2</v>
          </cell>
        </row>
        <row r="138">
          <cell r="A138" t="str">
            <v/>
          </cell>
        </row>
      </sheetData>
      <sheetData sheetId="14" refreshError="1">
        <row r="14">
          <cell r="A14" t="str">
            <v>01.000.00</v>
          </cell>
          <cell r="B14" t="str">
            <v>Desmatamento,destocamento e limpeza de área com árvore até 0,15m</v>
          </cell>
          <cell r="C14" t="str">
            <v>DNER-ES278/97</v>
          </cell>
          <cell r="D14" t="str">
            <v/>
          </cell>
          <cell r="E14" t="str">
            <v>m2</v>
          </cell>
          <cell r="F14">
            <v>20000</v>
          </cell>
          <cell r="G14">
            <v>7.0000000000000007E-2</v>
          </cell>
        </row>
        <row r="15">
          <cell r="A15" t="str">
            <v>01.010.00</v>
          </cell>
          <cell r="B15" t="str">
            <v>Desmatamento e destocamento árvores de 0,15m a 0,30m</v>
          </cell>
          <cell r="C15" t="str">
            <v>DNER-ES278/97</v>
          </cell>
          <cell r="D15" t="str">
            <v/>
          </cell>
          <cell r="E15" t="str">
            <v>un</v>
          </cell>
          <cell r="F15">
            <v>100</v>
          </cell>
          <cell r="G15">
            <v>8.92</v>
          </cell>
        </row>
        <row r="16">
          <cell r="A16" t="str">
            <v>01.011.00</v>
          </cell>
          <cell r="B16" t="str">
            <v>Desmatamento e destocamento árvores superior a 0,30m</v>
          </cell>
          <cell r="C16" t="str">
            <v>DNER-ES278/97</v>
          </cell>
          <cell r="D16" t="str">
            <v/>
          </cell>
          <cell r="E16" t="str">
            <v>un</v>
          </cell>
          <cell r="F16">
            <v>50</v>
          </cell>
          <cell r="G16">
            <v>26.75</v>
          </cell>
        </row>
        <row r="17">
          <cell r="A17" t="str">
            <v>01.100.15</v>
          </cell>
          <cell r="B17" t="str">
            <v>Escavação,carga e transportes de material de 1a categoria DMT= 1200 a 1400m</v>
          </cell>
          <cell r="C17" t="str">
            <v>DNER-ES280/97</v>
          </cell>
          <cell r="D17" t="str">
            <v/>
          </cell>
          <cell r="E17" t="str">
            <v>m3</v>
          </cell>
          <cell r="F17">
            <v>5853</v>
          </cell>
          <cell r="G17">
            <v>2.62</v>
          </cell>
        </row>
        <row r="18">
          <cell r="A18" t="str">
            <v>01.101.15</v>
          </cell>
          <cell r="B18" t="str">
            <v>Escavação,carga e transportes de material de 2a categoria,c/CB,  DMT 1200 a 1400m</v>
          </cell>
          <cell r="C18" t="str">
            <v>DNER-ES280/97</v>
          </cell>
          <cell r="D18" t="str">
            <v/>
          </cell>
          <cell r="E18" t="str">
            <v>m3</v>
          </cell>
          <cell r="F18">
            <v>650</v>
          </cell>
          <cell r="G18">
            <v>3.73</v>
          </cell>
        </row>
        <row r="19">
          <cell r="A19" t="str">
            <v>01.510.00</v>
          </cell>
          <cell r="B19" t="str">
            <v>Compactação de aterros a 95% Proctor Normal</v>
          </cell>
          <cell r="C19" t="str">
            <v>DNER-ES282/97</v>
          </cell>
          <cell r="D19" t="str">
            <v/>
          </cell>
          <cell r="E19" t="str">
            <v>m3</v>
          </cell>
          <cell r="F19">
            <v>1593</v>
          </cell>
          <cell r="G19">
            <v>0.79</v>
          </cell>
        </row>
        <row r="20">
          <cell r="A20" t="str">
            <v>01.511.00</v>
          </cell>
          <cell r="B20" t="str">
            <v>Compactação de aterros a 100% Proctor Normal</v>
          </cell>
          <cell r="C20" t="str">
            <v>DNER-ES282/97</v>
          </cell>
          <cell r="D20" t="str">
            <v/>
          </cell>
          <cell r="E20" t="str">
            <v>m3</v>
          </cell>
          <cell r="F20">
            <v>3827</v>
          </cell>
          <cell r="G20">
            <v>1.36</v>
          </cell>
        </row>
        <row r="21">
          <cell r="A21" t="str">
            <v>P 10.000.06</v>
          </cell>
          <cell r="B21" t="str">
            <v>Aterro reforçado c/ elementos Terramesh (0,50x1,00x4,00m)(malha 8x10) ou similar</v>
          </cell>
          <cell r="C21" t="str">
            <v/>
          </cell>
          <cell r="D21" t="str">
            <v/>
          </cell>
          <cell r="E21" t="str">
            <v>un</v>
          </cell>
          <cell r="F21">
            <v>2638</v>
          </cell>
          <cell r="G21">
            <v>321.67</v>
          </cell>
        </row>
        <row r="22">
          <cell r="A22" t="str">
            <v>P 10.000.05</v>
          </cell>
          <cell r="B22" t="str">
            <v>Aterro reforçado c/ elementos Terramesh (1,00x1,00x4,00m)(malha 8x10) ou similar</v>
          </cell>
          <cell r="C22" t="str">
            <v/>
          </cell>
          <cell r="D22" t="str">
            <v/>
          </cell>
          <cell r="E22" t="str">
            <v>un</v>
          </cell>
          <cell r="F22">
            <v>1782</v>
          </cell>
          <cell r="G22">
            <v>414.83</v>
          </cell>
        </row>
        <row r="23">
          <cell r="A23" t="str">
            <v>DER82610</v>
          </cell>
          <cell r="B23" t="str">
            <v>Gabião caixa em PVC c/ h=50cm</v>
          </cell>
          <cell r="C23" t="str">
            <v/>
          </cell>
          <cell r="D23" t="str">
            <v/>
          </cell>
          <cell r="E23" t="str">
            <v>m3</v>
          </cell>
          <cell r="F23">
            <v>313</v>
          </cell>
          <cell r="G23">
            <v>153.77000000000001</v>
          </cell>
        </row>
        <row r="24">
          <cell r="A24" t="str">
            <v>DER82660</v>
          </cell>
          <cell r="B24" t="str">
            <v>Gabião caixa em PVC c/ h=100cm</v>
          </cell>
          <cell r="C24" t="str">
            <v/>
          </cell>
          <cell r="D24" t="str">
            <v/>
          </cell>
          <cell r="E24" t="str">
            <v>m3</v>
          </cell>
          <cell r="F24">
            <v>895</v>
          </cell>
          <cell r="G24">
            <v>122.97</v>
          </cell>
        </row>
        <row r="25">
          <cell r="A25" t="str">
            <v>09.517.04</v>
          </cell>
          <cell r="B25" t="str">
            <v>Pedra de mão</v>
          </cell>
          <cell r="C25" t="str">
            <v/>
          </cell>
          <cell r="D25" t="str">
            <v/>
          </cell>
          <cell r="E25" t="str">
            <v>m3</v>
          </cell>
          <cell r="F25">
            <v>8521</v>
          </cell>
          <cell r="G25">
            <v>11.92</v>
          </cell>
        </row>
        <row r="26">
          <cell r="A26">
            <v>9000032</v>
          </cell>
          <cell r="B26" t="str">
            <v>Manta Geotextil 200g/m2</v>
          </cell>
          <cell r="C26">
            <v>0</v>
          </cell>
          <cell r="D26">
            <v>0</v>
          </cell>
          <cell r="E26" t="str">
            <v>m2</v>
          </cell>
          <cell r="F26">
            <v>12255</v>
          </cell>
          <cell r="G26">
            <v>5.83</v>
          </cell>
        </row>
        <row r="27">
          <cell r="A27" t="str">
            <v>P 10.000.07</v>
          </cell>
          <cell r="B27" t="str">
            <v>Geogrelha Paralink 400m ou similar</v>
          </cell>
          <cell r="C27" t="str">
            <v/>
          </cell>
          <cell r="D27" t="str">
            <v/>
          </cell>
          <cell r="E27" t="str">
            <v>m2</v>
          </cell>
          <cell r="F27">
            <v>1475</v>
          </cell>
          <cell r="G27">
            <v>52.09</v>
          </cell>
        </row>
        <row r="28">
          <cell r="A28" t="str">
            <v>P 10.000.08</v>
          </cell>
          <cell r="B28" t="str">
            <v>Geogrelha Paralink 800m ou similar</v>
          </cell>
          <cell r="C28" t="str">
            <v/>
          </cell>
          <cell r="D28" t="str">
            <v/>
          </cell>
          <cell r="E28" t="str">
            <v>m2</v>
          </cell>
          <cell r="F28">
            <v>900</v>
          </cell>
          <cell r="G28">
            <v>91.8</v>
          </cell>
        </row>
        <row r="29">
          <cell r="F29" t="str">
            <v>SUB-TOTAL</v>
          </cell>
        </row>
        <row r="31">
          <cell r="B31" t="str">
            <v>PAVIMENTAÇÃO</v>
          </cell>
        </row>
        <row r="32">
          <cell r="A32" t="str">
            <v>02.000.00</v>
          </cell>
          <cell r="B32" t="str">
            <v>Regularização do subleito</v>
          </cell>
          <cell r="C32" t="str">
            <v/>
          </cell>
          <cell r="D32" t="str">
            <v/>
          </cell>
          <cell r="E32" t="str">
            <v>m2</v>
          </cell>
          <cell r="F32">
            <v>19615</v>
          </cell>
          <cell r="G32">
            <v>0.3</v>
          </cell>
        </row>
        <row r="33">
          <cell r="A33" t="str">
            <v>DER53130</v>
          </cell>
          <cell r="B33" t="str">
            <v>Camada de macadame seco</v>
          </cell>
          <cell r="C33" t="str">
            <v/>
          </cell>
          <cell r="D33" t="str">
            <v/>
          </cell>
          <cell r="E33" t="str">
            <v>m3</v>
          </cell>
          <cell r="F33">
            <v>3732</v>
          </cell>
          <cell r="G33">
            <v>21.86</v>
          </cell>
        </row>
        <row r="34">
          <cell r="A34" t="str">
            <v>02.230.00</v>
          </cell>
          <cell r="B34" t="str">
            <v>Base brita graduada</v>
          </cell>
          <cell r="C34" t="str">
            <v>DNER-ES303/97</v>
          </cell>
          <cell r="D34" t="str">
            <v/>
          </cell>
          <cell r="E34" t="str">
            <v>m3</v>
          </cell>
          <cell r="F34">
            <v>2736</v>
          </cell>
          <cell r="G34">
            <v>28.06</v>
          </cell>
        </row>
        <row r="35">
          <cell r="A35" t="str">
            <v>02.300.00</v>
          </cell>
          <cell r="B35" t="str">
            <v>Imprimação - Fornecimento, transporte e execução</v>
          </cell>
          <cell r="C35" t="str">
            <v>DNER-ES306/97</v>
          </cell>
          <cell r="D35" t="str">
            <v/>
          </cell>
          <cell r="E35" t="str">
            <v>m2</v>
          </cell>
          <cell r="F35">
            <v>17941</v>
          </cell>
          <cell r="G35">
            <v>1.1100000000000001</v>
          </cell>
        </row>
        <row r="36">
          <cell r="A36" t="str">
            <v>02.400.00</v>
          </cell>
          <cell r="B36" t="str">
            <v>Pintura de ligação - Fornec., transporte e execução</v>
          </cell>
          <cell r="C36" t="str">
            <v>DNER-ES307/97</v>
          </cell>
          <cell r="D36" t="str">
            <v/>
          </cell>
          <cell r="E36" t="str">
            <v>m2</v>
          </cell>
          <cell r="F36">
            <v>46266</v>
          </cell>
          <cell r="G36">
            <v>0.41</v>
          </cell>
        </row>
        <row r="37">
          <cell r="A37" t="str">
            <v>02.540.01</v>
          </cell>
          <cell r="B37" t="str">
            <v>Concreto betuminoso usinado a quente - usina 100/140 t/h</v>
          </cell>
          <cell r="C37" t="str">
            <v>DNER-ES313/97</v>
          </cell>
          <cell r="D37" t="str">
            <v/>
          </cell>
          <cell r="E37" t="str">
            <v>t</v>
          </cell>
          <cell r="F37">
            <v>5664</v>
          </cell>
          <cell r="G37">
            <v>67.64</v>
          </cell>
        </row>
        <row r="38">
          <cell r="A38" t="str">
            <v>DER82200</v>
          </cell>
          <cell r="B38" t="str">
            <v>Remoção de revestimento de CBUQ</v>
          </cell>
          <cell r="C38" t="str">
            <v/>
          </cell>
          <cell r="D38" t="str">
            <v/>
          </cell>
          <cell r="E38" t="str">
            <v>m3</v>
          </cell>
          <cell r="F38">
            <v>380</v>
          </cell>
          <cell r="G38">
            <v>5.73</v>
          </cell>
        </row>
        <row r="39">
          <cell r="A39" t="str">
            <v>DER82200a</v>
          </cell>
          <cell r="B39" t="str">
            <v>Remoção de camada granular</v>
          </cell>
          <cell r="C39" t="str">
            <v/>
          </cell>
          <cell r="D39" t="str">
            <v/>
          </cell>
          <cell r="E39" t="str">
            <v>m3</v>
          </cell>
          <cell r="F39">
            <v>380</v>
          </cell>
          <cell r="G39">
            <v>4.67</v>
          </cell>
        </row>
        <row r="40">
          <cell r="F40" t="str">
            <v>SUB-TOTAL</v>
          </cell>
        </row>
        <row r="42">
          <cell r="B42" t="str">
            <v>DRENAGEM</v>
          </cell>
        </row>
        <row r="43">
          <cell r="A43" t="str">
            <v>04.000.00</v>
          </cell>
          <cell r="B43" t="str">
            <v>Escavação manual em material de 1a categoria</v>
          </cell>
          <cell r="C43" t="str">
            <v/>
          </cell>
          <cell r="D43" t="str">
            <v/>
          </cell>
          <cell r="E43" t="str">
            <v>m3</v>
          </cell>
          <cell r="F43">
            <v>35</v>
          </cell>
          <cell r="G43">
            <v>17.57</v>
          </cell>
        </row>
        <row r="44">
          <cell r="A44" t="str">
            <v>04.001.00</v>
          </cell>
          <cell r="B44" t="str">
            <v>Escavação mecânica em material de 1a categoria</v>
          </cell>
          <cell r="C44" t="str">
            <v/>
          </cell>
          <cell r="D44" t="str">
            <v/>
          </cell>
          <cell r="E44" t="str">
            <v>m3</v>
          </cell>
          <cell r="F44">
            <v>184</v>
          </cell>
          <cell r="G44">
            <v>2.09</v>
          </cell>
        </row>
        <row r="45">
          <cell r="A45" t="str">
            <v>04.001.01</v>
          </cell>
          <cell r="B45" t="str">
            <v>Escavação mecânica,reaterro e compactação (material de 1a categoria)</v>
          </cell>
          <cell r="C45" t="str">
            <v/>
          </cell>
          <cell r="D45" t="str">
            <v/>
          </cell>
          <cell r="E45" t="str">
            <v>m3</v>
          </cell>
          <cell r="F45">
            <v>695</v>
          </cell>
          <cell r="G45">
            <v>3.03</v>
          </cell>
        </row>
        <row r="46">
          <cell r="A46" t="str">
            <v>04.510.03</v>
          </cell>
          <cell r="B46" t="str">
            <v>Dreno sub- superficial- DSS 03</v>
          </cell>
          <cell r="C46" t="str">
            <v>DNER-ES294/97</v>
          </cell>
          <cell r="D46" t="str">
            <v/>
          </cell>
          <cell r="E46" t="str">
            <v>m</v>
          </cell>
          <cell r="F46">
            <v>242</v>
          </cell>
          <cell r="G46">
            <v>3.71</v>
          </cell>
        </row>
        <row r="47">
          <cell r="A47" t="str">
            <v>04.511.01</v>
          </cell>
          <cell r="B47" t="str">
            <v>Boca de saída p/ dreno sub-superficial-BSD 03</v>
          </cell>
          <cell r="C47" t="str">
            <v/>
          </cell>
          <cell r="D47" t="str">
            <v/>
          </cell>
          <cell r="E47" t="str">
            <v>un</v>
          </cell>
          <cell r="F47">
            <v>8</v>
          </cell>
          <cell r="G47">
            <v>20.86</v>
          </cell>
        </row>
        <row r="48">
          <cell r="A48" t="str">
            <v>04.900.21</v>
          </cell>
          <cell r="B48" t="str">
            <v>Sarjeta de cant. central de concreto-SCC 01</v>
          </cell>
          <cell r="C48" t="str">
            <v>DNER-ES288/97</v>
          </cell>
          <cell r="D48" t="str">
            <v/>
          </cell>
          <cell r="E48" t="str">
            <v>m</v>
          </cell>
          <cell r="F48">
            <v>336</v>
          </cell>
          <cell r="G48">
            <v>13.85</v>
          </cell>
        </row>
        <row r="49">
          <cell r="A49" t="str">
            <v>04.900.22</v>
          </cell>
          <cell r="B49" t="str">
            <v>Sarjeta de cant. central de concreto-SCC 02</v>
          </cell>
          <cell r="C49" t="str">
            <v>DNER-ES288/97</v>
          </cell>
          <cell r="D49" t="str">
            <v/>
          </cell>
          <cell r="E49" t="str">
            <v>m</v>
          </cell>
          <cell r="F49">
            <v>451</v>
          </cell>
          <cell r="G49">
            <v>19.170000000000002</v>
          </cell>
        </row>
        <row r="50">
          <cell r="A50" t="str">
            <v>04.900.03</v>
          </cell>
          <cell r="B50" t="str">
            <v>Sarjeta triangular de concreto-STC 03</v>
          </cell>
          <cell r="C50" t="str">
            <v>DNER-ES288/97</v>
          </cell>
          <cell r="D50" t="str">
            <v/>
          </cell>
          <cell r="E50" t="str">
            <v>m</v>
          </cell>
          <cell r="F50">
            <v>55</v>
          </cell>
          <cell r="G50">
            <v>16.02</v>
          </cell>
        </row>
        <row r="51">
          <cell r="A51" t="str">
            <v>04.910.05</v>
          </cell>
          <cell r="B51" t="str">
            <v>Meio-fio de concreto-MFC 05</v>
          </cell>
          <cell r="C51" t="str">
            <v>DNER-ES290/97</v>
          </cell>
          <cell r="D51" t="str">
            <v/>
          </cell>
          <cell r="E51" t="str">
            <v>m</v>
          </cell>
          <cell r="F51">
            <v>682</v>
          </cell>
          <cell r="G51">
            <v>10.54</v>
          </cell>
        </row>
        <row r="52">
          <cell r="A52" t="str">
            <v>04.960.01</v>
          </cell>
          <cell r="B52" t="str">
            <v>Boca de lobo simples c/ grelha de concreto-BLS 01</v>
          </cell>
          <cell r="C52" t="str">
            <v/>
          </cell>
          <cell r="D52" t="str">
            <v/>
          </cell>
          <cell r="E52" t="str">
            <v>un</v>
          </cell>
          <cell r="F52">
            <v>3</v>
          </cell>
          <cell r="G52">
            <v>203.51</v>
          </cell>
        </row>
        <row r="53">
          <cell r="A53" t="str">
            <v>04.960.02</v>
          </cell>
          <cell r="B53" t="str">
            <v>Boca de lobo simples c/ grelha de concreto-BLS 02</v>
          </cell>
          <cell r="C53" t="str">
            <v/>
          </cell>
          <cell r="D53" t="str">
            <v/>
          </cell>
          <cell r="E53" t="str">
            <v>un</v>
          </cell>
          <cell r="F53">
            <v>5</v>
          </cell>
          <cell r="G53">
            <v>257.83999999999997</v>
          </cell>
        </row>
        <row r="54">
          <cell r="A54" t="str">
            <v>P 04.100.07</v>
          </cell>
          <cell r="B54" t="str">
            <v>Execução de galerias D=0,40 c/ lastro de brita</v>
          </cell>
          <cell r="C54" t="str">
            <v/>
          </cell>
          <cell r="D54" t="str">
            <v/>
          </cell>
          <cell r="E54" t="str">
            <v>m</v>
          </cell>
          <cell r="F54">
            <v>281</v>
          </cell>
          <cell r="G54">
            <v>41.68</v>
          </cell>
        </row>
        <row r="55">
          <cell r="A55" t="str">
            <v>P 04.100.08</v>
          </cell>
          <cell r="B55" t="str">
            <v>Execução de galerias D=0,40 c/ lastro de concreto</v>
          </cell>
          <cell r="C55" t="str">
            <v/>
          </cell>
          <cell r="D55" t="str">
            <v/>
          </cell>
          <cell r="E55" t="str">
            <v>m</v>
          </cell>
          <cell r="F55">
            <v>28</v>
          </cell>
          <cell r="G55">
            <v>58.65</v>
          </cell>
        </row>
        <row r="56">
          <cell r="A56" t="str">
            <v>DER72350b</v>
          </cell>
          <cell r="B56" t="str">
            <v>Boca para BSTC D=40cm - Normal</v>
          </cell>
          <cell r="C56" t="str">
            <v/>
          </cell>
          <cell r="D56" t="str">
            <v/>
          </cell>
          <cell r="E56" t="str">
            <v>un</v>
          </cell>
          <cell r="F56">
            <v>3</v>
          </cell>
          <cell r="G56">
            <v>147.57</v>
          </cell>
        </row>
        <row r="57">
          <cell r="F57" t="str">
            <v>SUB-TOTAL</v>
          </cell>
        </row>
        <row r="59">
          <cell r="B59" t="str">
            <v>OBRAS DE ARTE ESPECIAIS</v>
          </cell>
        </row>
        <row r="60">
          <cell r="A60" t="str">
            <v>03.371.01</v>
          </cell>
          <cell r="B60" t="str">
            <v>Formas de placa compensada resinada</v>
          </cell>
          <cell r="C60" t="str">
            <v/>
          </cell>
          <cell r="D60" t="str">
            <v/>
          </cell>
          <cell r="E60" t="str">
            <v>m2</v>
          </cell>
          <cell r="F60">
            <v>85</v>
          </cell>
          <cell r="G60">
            <v>21.86</v>
          </cell>
        </row>
        <row r="61">
          <cell r="A61" t="str">
            <v>03.371.02</v>
          </cell>
          <cell r="B61" t="str">
            <v>Formas de placa compensada plastificada</v>
          </cell>
          <cell r="C61" t="str">
            <v/>
          </cell>
          <cell r="D61" t="str">
            <v/>
          </cell>
          <cell r="E61" t="str">
            <v>m2</v>
          </cell>
          <cell r="F61">
            <v>2387</v>
          </cell>
          <cell r="G61">
            <v>30.76</v>
          </cell>
        </row>
        <row r="62">
          <cell r="A62" t="str">
            <v>03.353.00</v>
          </cell>
          <cell r="B62" t="str">
            <v>Forn., preparo e colocação nas formas, de aço CA-50</v>
          </cell>
          <cell r="C62" t="str">
            <v/>
          </cell>
          <cell r="D62" t="str">
            <v/>
          </cell>
          <cell r="E62" t="str">
            <v>kg</v>
          </cell>
          <cell r="F62">
            <v>37870</v>
          </cell>
          <cell r="G62">
            <v>2.59</v>
          </cell>
        </row>
        <row r="63">
          <cell r="A63" t="str">
            <v>OAE4</v>
          </cell>
          <cell r="B63" t="str">
            <v>Armadura de protensão, fornecimento, bainhas, ancoragens, operações de protensão</v>
          </cell>
          <cell r="C63" t="str">
            <v/>
          </cell>
          <cell r="D63" t="str">
            <v/>
          </cell>
          <cell r="E63" t="str">
            <v>kg</v>
          </cell>
          <cell r="F63">
            <v>13643</v>
          </cell>
          <cell r="G63">
            <v>19.28</v>
          </cell>
        </row>
        <row r="64">
          <cell r="A64" t="str">
            <v>OAE17</v>
          </cell>
          <cell r="B64" t="str">
            <v>Transporte e lançamento de pré-lages</v>
          </cell>
          <cell r="C64" t="str">
            <v/>
          </cell>
          <cell r="D64" t="str">
            <v/>
          </cell>
          <cell r="E64" t="str">
            <v>un</v>
          </cell>
          <cell r="F64">
            <v>576</v>
          </cell>
          <cell r="G64">
            <v>23.47</v>
          </cell>
        </row>
        <row r="65">
          <cell r="A65" t="str">
            <v>OAE18</v>
          </cell>
          <cell r="B65" t="str">
            <v>Transporte e lançamento de vigas pré-moldadas</v>
          </cell>
          <cell r="C65" t="str">
            <v/>
          </cell>
          <cell r="D65" t="str">
            <v/>
          </cell>
          <cell r="E65" t="str">
            <v>un</v>
          </cell>
          <cell r="F65">
            <v>40</v>
          </cell>
          <cell r="G65">
            <v>1281.27</v>
          </cell>
        </row>
        <row r="66">
          <cell r="A66" t="str">
            <v>OAE19</v>
          </cell>
          <cell r="B66" t="str">
            <v>Injeção de nata (cabos 12 varas 1/2")</v>
          </cell>
          <cell r="C66" t="str">
            <v/>
          </cell>
          <cell r="D66" t="str">
            <v/>
          </cell>
          <cell r="E66" t="str">
            <v>m</v>
          </cell>
          <cell r="F66">
            <v>2388</v>
          </cell>
          <cell r="G66">
            <v>3.65</v>
          </cell>
        </row>
        <row r="67">
          <cell r="A67" t="str">
            <v>03.330.00</v>
          </cell>
          <cell r="B67" t="str">
            <v>Concreto fck= 35 MPa-contr. raz. uso ger.</v>
          </cell>
          <cell r="C67" t="str">
            <v/>
          </cell>
          <cell r="D67" t="str">
            <v/>
          </cell>
          <cell r="E67" t="str">
            <v>m3</v>
          </cell>
          <cell r="F67">
            <v>326</v>
          </cell>
          <cell r="G67">
            <v>166.78</v>
          </cell>
        </row>
        <row r="68">
          <cell r="A68" t="str">
            <v>P 03.327.01</v>
          </cell>
          <cell r="B68" t="str">
            <v xml:space="preserve">Concreto fck= 25 MPa-contr. raz. uso ger. </v>
          </cell>
          <cell r="C68" t="str">
            <v/>
          </cell>
          <cell r="D68" t="str">
            <v/>
          </cell>
          <cell r="E68" t="str">
            <v>m3</v>
          </cell>
          <cell r="F68">
            <v>73</v>
          </cell>
          <cell r="G68">
            <v>163.22</v>
          </cell>
        </row>
        <row r="69">
          <cell r="A69" t="str">
            <v>03.510.00</v>
          </cell>
          <cell r="B69" t="str">
            <v>Aparelho de apoio em neoprene</v>
          </cell>
          <cell r="C69" t="str">
            <v/>
          </cell>
          <cell r="D69" t="str">
            <v/>
          </cell>
          <cell r="E69" t="str">
            <v>kg</v>
          </cell>
          <cell r="F69">
            <v>104</v>
          </cell>
          <cell r="G69">
            <v>86.94</v>
          </cell>
        </row>
        <row r="70">
          <cell r="B70" t="str">
            <v>Barreiras de segurança (C.A.) Tipo New Jersey (129,2 m)</v>
          </cell>
        </row>
        <row r="71">
          <cell r="A71" t="str">
            <v>03.371.00</v>
          </cell>
          <cell r="B71" t="str">
            <v>Formas de madeira compensada</v>
          </cell>
          <cell r="C71" t="str">
            <v/>
          </cell>
          <cell r="D71" t="str">
            <v/>
          </cell>
          <cell r="E71" t="str">
            <v>m2</v>
          </cell>
          <cell r="F71">
            <v>258.39999999999998</v>
          </cell>
          <cell r="G71">
            <v>21.86</v>
          </cell>
        </row>
        <row r="72">
          <cell r="A72" t="str">
            <v>03.353.00</v>
          </cell>
          <cell r="B72" t="str">
            <v>Forn., preparo e colocação nas formas, de aço CA-50</v>
          </cell>
          <cell r="C72" t="str">
            <v/>
          </cell>
          <cell r="D72" t="str">
            <v/>
          </cell>
          <cell r="E72" t="str">
            <v>kg</v>
          </cell>
          <cell r="F72">
            <v>2080.12</v>
          </cell>
          <cell r="G72">
            <v>2.59</v>
          </cell>
        </row>
        <row r="73">
          <cell r="A73" t="str">
            <v>03.326.00</v>
          </cell>
          <cell r="B73" t="str">
            <v xml:space="preserve">Concreto fck= 20 MPa-contr. raz. uso ger. </v>
          </cell>
          <cell r="C73" t="str">
            <v/>
          </cell>
          <cell r="D73" t="str">
            <v/>
          </cell>
          <cell r="E73" t="str">
            <v>m3</v>
          </cell>
          <cell r="F73">
            <v>30</v>
          </cell>
          <cell r="G73">
            <v>149.19999999999999</v>
          </cell>
        </row>
        <row r="74">
          <cell r="B74" t="str">
            <v>Placas de aproximação( 04 unidades)(dimensão 4,00m x 11,2m x 0,30m)</v>
          </cell>
        </row>
        <row r="75">
          <cell r="A75" t="str">
            <v>03.371.00</v>
          </cell>
          <cell r="B75" t="str">
            <v>Formas de madeira compensada</v>
          </cell>
          <cell r="C75" t="str">
            <v/>
          </cell>
          <cell r="D75" t="str">
            <v/>
          </cell>
          <cell r="E75" t="str">
            <v>m2</v>
          </cell>
          <cell r="F75">
            <v>40</v>
          </cell>
          <cell r="G75">
            <v>21.86</v>
          </cell>
        </row>
        <row r="76">
          <cell r="A76" t="str">
            <v>03.353.00</v>
          </cell>
          <cell r="B76" t="str">
            <v>Forn., preparo e colocação nas formas, de aço CA-50</v>
          </cell>
          <cell r="C76" t="str">
            <v/>
          </cell>
          <cell r="D76" t="str">
            <v/>
          </cell>
          <cell r="E76" t="str">
            <v>kg</v>
          </cell>
          <cell r="F76">
            <v>3720</v>
          </cell>
          <cell r="G76">
            <v>2.59</v>
          </cell>
        </row>
        <row r="77">
          <cell r="A77" t="str">
            <v>03.326.00</v>
          </cell>
          <cell r="B77" t="str">
            <v xml:space="preserve">Concreto fck= 20 MPa-contr. raz. uso ger. </v>
          </cell>
          <cell r="C77" t="str">
            <v/>
          </cell>
          <cell r="D77" t="str">
            <v/>
          </cell>
          <cell r="E77" t="str">
            <v>m3</v>
          </cell>
          <cell r="F77">
            <v>54</v>
          </cell>
          <cell r="G77">
            <v>149.19999999999999</v>
          </cell>
        </row>
        <row r="78">
          <cell r="B78" t="str">
            <v>Drenos</v>
          </cell>
        </row>
        <row r="79">
          <cell r="A79" t="str">
            <v>P 03.991.01d</v>
          </cell>
          <cell r="B79" t="str">
            <v>Dreno de FF D= 150 mm x 500mm</v>
          </cell>
          <cell r="C79" t="str">
            <v/>
          </cell>
          <cell r="D79" t="str">
            <v/>
          </cell>
          <cell r="E79" t="str">
            <v>un</v>
          </cell>
          <cell r="F79">
            <v>56</v>
          </cell>
          <cell r="G79">
            <v>24.91</v>
          </cell>
        </row>
        <row r="80">
          <cell r="A80" t="str">
            <v>P 03.991.01c</v>
          </cell>
          <cell r="B80" t="str">
            <v>Dreno de FF D= 100 mm x 500mm</v>
          </cell>
          <cell r="C80" t="str">
            <v/>
          </cell>
          <cell r="D80" t="str">
            <v/>
          </cell>
          <cell r="E80" t="str">
            <v>un</v>
          </cell>
          <cell r="F80">
            <v>8</v>
          </cell>
          <cell r="G80">
            <v>15.64</v>
          </cell>
        </row>
        <row r="81">
          <cell r="F81" t="str">
            <v>SUB-TOTAL</v>
          </cell>
        </row>
        <row r="82">
          <cell r="B82" t="str">
            <v>OBRAS COMPLEMENTARES</v>
          </cell>
        </row>
        <row r="83">
          <cell r="A83" t="str">
            <v>05.100.00</v>
          </cell>
          <cell r="B83" t="str">
            <v>Enleivamento</v>
          </cell>
          <cell r="C83" t="str">
            <v>DNER-ES341/97</v>
          </cell>
          <cell r="D83" t="str">
            <v/>
          </cell>
          <cell r="E83" t="str">
            <v>m2</v>
          </cell>
          <cell r="F83">
            <v>2557</v>
          </cell>
          <cell r="G83">
            <v>2.06</v>
          </cell>
        </row>
        <row r="84">
          <cell r="A84" t="str">
            <v>P 06.030.00</v>
          </cell>
          <cell r="B84" t="str">
            <v>Barreira de segurança simples</v>
          </cell>
          <cell r="C84" t="str">
            <v/>
          </cell>
          <cell r="D84" t="str">
            <v/>
          </cell>
          <cell r="E84" t="str">
            <v>m</v>
          </cell>
          <cell r="F84">
            <v>1274</v>
          </cell>
          <cell r="G84">
            <v>52.16</v>
          </cell>
        </row>
        <row r="85">
          <cell r="A85" t="str">
            <v>PI 01</v>
          </cell>
          <cell r="B85" t="str">
            <v>Poste de aço galv. a fogo, c/ 20,0m de alt. p/ instal. tipo engastado</v>
          </cell>
          <cell r="C85" t="str">
            <v/>
          </cell>
          <cell r="D85" t="str">
            <v/>
          </cell>
          <cell r="E85" t="str">
            <v>un</v>
          </cell>
          <cell r="F85">
            <v>20</v>
          </cell>
          <cell r="G85">
            <v>2662.25</v>
          </cell>
        </row>
        <row r="86">
          <cell r="A86" t="str">
            <v>PI 03</v>
          </cell>
          <cell r="B86" t="str">
            <v xml:space="preserve">Luminária p/ iluminação pública ref.HRC-612 da Philips ou similar </v>
          </cell>
          <cell r="C86" t="str">
            <v/>
          </cell>
          <cell r="D86" t="str">
            <v/>
          </cell>
          <cell r="E86" t="str">
            <v>un</v>
          </cell>
          <cell r="F86">
            <v>83</v>
          </cell>
          <cell r="G86">
            <v>400</v>
          </cell>
        </row>
        <row r="87">
          <cell r="A87" t="str">
            <v>PI 04</v>
          </cell>
          <cell r="B87" t="str">
            <v xml:space="preserve">Luminária p/ iluminação pública ref.SRC-612 da Philips ou similar </v>
          </cell>
          <cell r="C87" t="str">
            <v/>
          </cell>
          <cell r="D87" t="str">
            <v/>
          </cell>
          <cell r="E87" t="str">
            <v>un</v>
          </cell>
          <cell r="F87">
            <v>4</v>
          </cell>
          <cell r="G87">
            <v>425.5</v>
          </cell>
        </row>
        <row r="88">
          <cell r="A88" t="str">
            <v>PI 07</v>
          </cell>
          <cell r="B88" t="str">
            <v>Suporte p/ luminária tipo ZGP402 da Philips ou similar</v>
          </cell>
          <cell r="C88" t="str">
            <v/>
          </cell>
          <cell r="D88" t="str">
            <v/>
          </cell>
          <cell r="E88" t="str">
            <v>un</v>
          </cell>
          <cell r="F88">
            <v>2</v>
          </cell>
          <cell r="G88">
            <v>100</v>
          </cell>
        </row>
        <row r="89">
          <cell r="A89" t="str">
            <v>PI 09</v>
          </cell>
          <cell r="B89" t="str">
            <v>Lâmpada a vapor de sódio 400W, alta pressão, base E40</v>
          </cell>
          <cell r="C89" t="str">
            <v/>
          </cell>
          <cell r="D89" t="str">
            <v/>
          </cell>
          <cell r="E89" t="str">
            <v>un</v>
          </cell>
          <cell r="F89">
            <v>4</v>
          </cell>
          <cell r="G89">
            <v>33.35</v>
          </cell>
        </row>
        <row r="90">
          <cell r="A90" t="str">
            <v>PI 10</v>
          </cell>
          <cell r="B90" t="str">
            <v>Lâmpada a vapor de mercúrio 250W, alta pressão, base E40</v>
          </cell>
          <cell r="C90" t="str">
            <v/>
          </cell>
          <cell r="D90" t="str">
            <v/>
          </cell>
          <cell r="E90" t="str">
            <v>un</v>
          </cell>
          <cell r="F90">
            <v>83</v>
          </cell>
          <cell r="G90">
            <v>28.75</v>
          </cell>
        </row>
        <row r="91">
          <cell r="A91" t="str">
            <v>PI 14</v>
          </cell>
          <cell r="B91" t="str">
            <v>Caixa de passagem para instalação aparente D=50mm, tipo T</v>
          </cell>
          <cell r="C91" t="str">
            <v/>
          </cell>
          <cell r="D91" t="str">
            <v/>
          </cell>
          <cell r="E91" t="str">
            <v>un</v>
          </cell>
          <cell r="F91">
            <v>4</v>
          </cell>
          <cell r="G91">
            <v>4.08</v>
          </cell>
        </row>
        <row r="92">
          <cell r="A92" t="str">
            <v>PI 15</v>
          </cell>
          <cell r="B92" t="str">
            <v>Caixa de passagem para instalação aparente D=20mm, tipo LB</v>
          </cell>
          <cell r="C92" t="str">
            <v/>
          </cell>
          <cell r="D92" t="str">
            <v/>
          </cell>
          <cell r="E92" t="str">
            <v>un</v>
          </cell>
          <cell r="F92">
            <v>4</v>
          </cell>
          <cell r="G92">
            <v>3.62</v>
          </cell>
        </row>
        <row r="93">
          <cell r="A93" t="str">
            <v>PI 20</v>
          </cell>
          <cell r="B93" t="str">
            <v>Poste de concreto duplo T 10m, 150 daN</v>
          </cell>
          <cell r="C93" t="str">
            <v/>
          </cell>
          <cell r="D93" t="str">
            <v/>
          </cell>
          <cell r="E93" t="str">
            <v>un</v>
          </cell>
          <cell r="F93">
            <v>29</v>
          </cell>
          <cell r="G93">
            <v>200</v>
          </cell>
        </row>
        <row r="94">
          <cell r="A94" t="str">
            <v>PI 22</v>
          </cell>
          <cell r="B94" t="str">
            <v>Base completa com fusível Diazed, 6A, retardado, incluíndo tampa, anel de proteção e ajuste</v>
          </cell>
          <cell r="C94" t="str">
            <v/>
          </cell>
          <cell r="D94" t="str">
            <v/>
          </cell>
          <cell r="E94" t="str">
            <v>un</v>
          </cell>
          <cell r="F94">
            <v>87</v>
          </cell>
          <cell r="G94">
            <v>8.6300000000000008</v>
          </cell>
        </row>
        <row r="95">
          <cell r="A95" t="str">
            <v>PI 23</v>
          </cell>
          <cell r="B95" t="str">
            <v>Contator tripolar a seco, p/ corrente alternada - 55 A, para uso em rede 380/220V - 60Hz</v>
          </cell>
          <cell r="C95" t="str">
            <v/>
          </cell>
          <cell r="D95" t="str">
            <v/>
          </cell>
          <cell r="E95" t="str">
            <v>un</v>
          </cell>
          <cell r="F95">
            <v>6</v>
          </cell>
          <cell r="G95">
            <v>234.6</v>
          </cell>
        </row>
        <row r="96">
          <cell r="A96" t="str">
            <v>PI 24</v>
          </cell>
          <cell r="B96" t="str">
            <v>Fita elétrica auto fusão a base de borracha EPR</v>
          </cell>
          <cell r="C96" t="str">
            <v/>
          </cell>
          <cell r="D96" t="str">
            <v/>
          </cell>
          <cell r="E96" t="str">
            <v>un</v>
          </cell>
          <cell r="F96">
            <v>8</v>
          </cell>
          <cell r="G96">
            <v>6.39</v>
          </cell>
        </row>
        <row r="97">
          <cell r="A97" t="str">
            <v>PI 25</v>
          </cell>
          <cell r="B97" t="str">
            <v>Fita adesiva plástica isolante</v>
          </cell>
          <cell r="C97" t="str">
            <v/>
          </cell>
          <cell r="D97" t="str">
            <v/>
          </cell>
          <cell r="E97" t="str">
            <v>un</v>
          </cell>
          <cell r="F97">
            <v>10</v>
          </cell>
          <cell r="G97">
            <v>3.84</v>
          </cell>
        </row>
        <row r="98">
          <cell r="A98" t="str">
            <v>PI 26</v>
          </cell>
          <cell r="B98" t="str">
            <v>Relé fotoelétrico c/ suporte para fixação galv. com furo 18mm</v>
          </cell>
          <cell r="C98" t="str">
            <v/>
          </cell>
          <cell r="D98" t="str">
            <v/>
          </cell>
          <cell r="E98" t="str">
            <v>un</v>
          </cell>
          <cell r="F98">
            <v>6</v>
          </cell>
          <cell r="G98">
            <v>11.5</v>
          </cell>
        </row>
        <row r="99">
          <cell r="A99" t="str">
            <v>PI 27</v>
          </cell>
          <cell r="B99" t="str">
            <v>Cabo isolado p/ 1000V, bitola 35mm²</v>
          </cell>
          <cell r="C99" t="str">
            <v/>
          </cell>
          <cell r="D99" t="str">
            <v/>
          </cell>
          <cell r="E99" t="str">
            <v>m</v>
          </cell>
          <cell r="F99">
            <v>100</v>
          </cell>
          <cell r="G99">
            <v>1.55</v>
          </cell>
        </row>
        <row r="100">
          <cell r="A100" t="str">
            <v>PI 28</v>
          </cell>
          <cell r="B100" t="str">
            <v>Eletroduto de aço tipo pesado 100mm</v>
          </cell>
          <cell r="C100" t="str">
            <v/>
          </cell>
          <cell r="D100" t="str">
            <v/>
          </cell>
          <cell r="E100" t="str">
            <v>m</v>
          </cell>
          <cell r="F100">
            <v>40</v>
          </cell>
          <cell r="G100">
            <v>28.55</v>
          </cell>
        </row>
        <row r="101">
          <cell r="A101" t="str">
            <v>PI 30</v>
          </cell>
          <cell r="B101" t="str">
            <v>Haste para aterramento aço-cobre D 13x2400mm</v>
          </cell>
          <cell r="C101" t="str">
            <v/>
          </cell>
          <cell r="D101" t="str">
            <v/>
          </cell>
          <cell r="E101" t="str">
            <v>un</v>
          </cell>
          <cell r="F101">
            <v>29</v>
          </cell>
          <cell r="G101">
            <v>6.04</v>
          </cell>
        </row>
        <row r="102">
          <cell r="A102" t="str">
            <v>PI 31</v>
          </cell>
          <cell r="B102" t="str">
            <v>Cabo de cobre nú meio duro, 7 fios 2AWG</v>
          </cell>
          <cell r="C102" t="str">
            <v/>
          </cell>
          <cell r="D102" t="str">
            <v/>
          </cell>
          <cell r="E102" t="str">
            <v>kg</v>
          </cell>
          <cell r="F102">
            <v>15</v>
          </cell>
          <cell r="G102">
            <v>7.02</v>
          </cell>
        </row>
        <row r="103">
          <cell r="A103" t="str">
            <v>PI 34</v>
          </cell>
          <cell r="B103" t="str">
            <v>Construção de caixa tipo SP, ou pré-instalada com as mesmas características</v>
          </cell>
          <cell r="C103" t="str">
            <v/>
          </cell>
          <cell r="D103" t="str">
            <v/>
          </cell>
          <cell r="E103" t="str">
            <v>un</v>
          </cell>
          <cell r="F103">
            <v>6</v>
          </cell>
          <cell r="G103">
            <v>180</v>
          </cell>
        </row>
        <row r="104">
          <cell r="A104" t="str">
            <v>PI 35</v>
          </cell>
          <cell r="B104" t="str">
            <v>Construção de embasamento p/ poste tipo engastado, 20m de altura</v>
          </cell>
          <cell r="C104" t="str">
            <v/>
          </cell>
          <cell r="D104" t="str">
            <v/>
          </cell>
          <cell r="E104" t="str">
            <v>un</v>
          </cell>
          <cell r="F104">
            <v>2</v>
          </cell>
          <cell r="G104">
            <v>494</v>
          </cell>
        </row>
        <row r="105">
          <cell r="A105" t="str">
            <v>PI 36</v>
          </cell>
          <cell r="B105" t="str">
            <v>Construção de embasamento p/ poste tipo engastado, concreto duplo T, 10m de altura</v>
          </cell>
          <cell r="C105" t="str">
            <v/>
          </cell>
          <cell r="D105" t="str">
            <v/>
          </cell>
          <cell r="E105" t="str">
            <v>un</v>
          </cell>
          <cell r="F105">
            <v>29</v>
          </cell>
          <cell r="G105">
            <v>285</v>
          </cell>
        </row>
        <row r="106">
          <cell r="A106" t="str">
            <v>PI 37</v>
          </cell>
          <cell r="B106" t="str">
            <v>Lançamento de cabos em dutos de aço, classe 1000V, circuito trifásico mais neutro, e monofásico</v>
          </cell>
          <cell r="C106" t="str">
            <v/>
          </cell>
          <cell r="D106" t="str">
            <v/>
          </cell>
          <cell r="E106" t="str">
            <v>m</v>
          </cell>
          <cell r="F106">
            <v>20</v>
          </cell>
          <cell r="G106">
            <v>4</v>
          </cell>
        </row>
        <row r="107">
          <cell r="A107" t="str">
            <v>PI 38</v>
          </cell>
          <cell r="B107" t="str">
            <v>Confecção de emendas retas ou derivação em cabos classe 1000V, c/ conector à compressão</v>
          </cell>
          <cell r="C107" t="str">
            <v/>
          </cell>
          <cell r="D107" t="str">
            <v/>
          </cell>
          <cell r="E107" t="str">
            <v>un</v>
          </cell>
          <cell r="F107">
            <v>4</v>
          </cell>
          <cell r="G107">
            <v>4.5</v>
          </cell>
        </row>
        <row r="108">
          <cell r="A108" t="str">
            <v>PI 39</v>
          </cell>
          <cell r="B108" t="str">
            <v>Fixação de haste de terra e conexão ao neutro</v>
          </cell>
          <cell r="C108" t="str">
            <v/>
          </cell>
          <cell r="D108" t="str">
            <v/>
          </cell>
          <cell r="E108" t="str">
            <v>un</v>
          </cell>
          <cell r="F108">
            <v>29</v>
          </cell>
          <cell r="G108">
            <v>35</v>
          </cell>
        </row>
        <row r="109">
          <cell r="A109" t="str">
            <v>PI 40</v>
          </cell>
          <cell r="B109" t="str">
            <v>Montagem eletromecân.de iluminação a 17,5m de alt., formada p/2 pétalas, c/ fixação dos equip.</v>
          </cell>
          <cell r="C109" t="str">
            <v/>
          </cell>
          <cell r="D109" t="str">
            <v/>
          </cell>
          <cell r="E109" t="str">
            <v>un</v>
          </cell>
          <cell r="F109">
            <v>4</v>
          </cell>
          <cell r="G109">
            <v>550</v>
          </cell>
        </row>
        <row r="110">
          <cell r="A110" t="str">
            <v>PI 41</v>
          </cell>
          <cell r="B110" t="str">
            <v>Instalação de tubo de aço vara de 6m e curva de entrada de cabos na lateral do poste c/ fix. dutos</v>
          </cell>
          <cell r="C110" t="str">
            <v/>
          </cell>
          <cell r="D110" t="str">
            <v/>
          </cell>
          <cell r="E110" t="str">
            <v>un</v>
          </cell>
          <cell r="F110">
            <v>3</v>
          </cell>
          <cell r="G110">
            <v>200</v>
          </cell>
        </row>
        <row r="111">
          <cell r="A111" t="str">
            <v>PI 42</v>
          </cell>
          <cell r="B111" t="str">
            <v>Instalação de poste de aço de 20m de altura engastado</v>
          </cell>
          <cell r="C111" t="str">
            <v/>
          </cell>
          <cell r="D111" t="str">
            <v/>
          </cell>
          <cell r="E111" t="str">
            <v>un</v>
          </cell>
          <cell r="F111">
            <v>2</v>
          </cell>
          <cell r="G111">
            <v>250</v>
          </cell>
        </row>
        <row r="112">
          <cell r="A112" t="str">
            <v>PI 43</v>
          </cell>
          <cell r="B112" t="str">
            <v>Travessia de pista asfáltica p/ lançamento dutos aço tipo pesado 100mm</v>
          </cell>
          <cell r="C112" t="str">
            <v/>
          </cell>
          <cell r="D112" t="str">
            <v/>
          </cell>
          <cell r="E112" t="str">
            <v>m</v>
          </cell>
          <cell r="F112">
            <v>40</v>
          </cell>
          <cell r="G112">
            <v>70</v>
          </cell>
        </row>
        <row r="113">
          <cell r="A113" t="str">
            <v>PI 44</v>
          </cell>
          <cell r="B113" t="str">
            <v>Montagem eletromecânica de luminária 10,0m de altura, c/ fixação dos equip.e conexões elétricos</v>
          </cell>
          <cell r="C113" t="str">
            <v/>
          </cell>
          <cell r="D113" t="str">
            <v/>
          </cell>
          <cell r="E113" t="str">
            <v>un</v>
          </cell>
          <cell r="F113">
            <v>83</v>
          </cell>
          <cell r="G113">
            <v>60</v>
          </cell>
        </row>
        <row r="114">
          <cell r="A114" t="str">
            <v>PI 48</v>
          </cell>
          <cell r="B114" t="str">
            <v>Armação secundária p/ 2 estribo</v>
          </cell>
          <cell r="C114" t="str">
            <v/>
          </cell>
          <cell r="D114" t="str">
            <v/>
          </cell>
          <cell r="E114" t="str">
            <v>un</v>
          </cell>
          <cell r="F114">
            <v>58</v>
          </cell>
          <cell r="G114">
            <v>7.5</v>
          </cell>
        </row>
        <row r="115">
          <cell r="A115" t="str">
            <v>PI 49</v>
          </cell>
          <cell r="B115" t="str">
            <v>Armação secundária p/ 1 estribo</v>
          </cell>
          <cell r="C115" t="str">
            <v/>
          </cell>
          <cell r="D115" t="str">
            <v/>
          </cell>
          <cell r="E115" t="str">
            <v>un</v>
          </cell>
          <cell r="F115">
            <v>29</v>
          </cell>
          <cell r="G115">
            <v>3.5</v>
          </cell>
        </row>
        <row r="116">
          <cell r="A116" t="str">
            <v>PI 50</v>
          </cell>
          <cell r="B116" t="str">
            <v>Cabo isolado, de alumínio singelo, bitola 4 mm² - estimada</v>
          </cell>
          <cell r="C116" t="str">
            <v/>
          </cell>
          <cell r="D116" t="str">
            <v/>
          </cell>
          <cell r="E116" t="str">
            <v>m</v>
          </cell>
          <cell r="F116">
            <v>120</v>
          </cell>
          <cell r="G116">
            <v>0.35</v>
          </cell>
        </row>
        <row r="117">
          <cell r="A117" t="str">
            <v>PI 51</v>
          </cell>
          <cell r="B117" t="str">
            <v>Eletoduto de PVC corrugado tipo Kanalex ou similar, 50 mm</v>
          </cell>
          <cell r="C117" t="str">
            <v/>
          </cell>
          <cell r="D117" t="str">
            <v/>
          </cell>
          <cell r="E117" t="str">
            <v>m</v>
          </cell>
          <cell r="F117">
            <v>20</v>
          </cell>
          <cell r="G117">
            <v>3.02</v>
          </cell>
        </row>
        <row r="118">
          <cell r="A118" t="str">
            <v>PI 52</v>
          </cell>
          <cell r="B118" t="str">
            <v>Luminária IMB C-300 ou similar</v>
          </cell>
          <cell r="C118" t="str">
            <v/>
          </cell>
          <cell r="D118" t="str">
            <v/>
          </cell>
          <cell r="E118" t="str">
            <v>un</v>
          </cell>
          <cell r="F118">
            <v>4</v>
          </cell>
          <cell r="G118">
            <v>410</v>
          </cell>
        </row>
        <row r="119">
          <cell r="A119" t="str">
            <v>PI 67</v>
          </cell>
          <cell r="B119" t="str">
            <v>Cabo isolado p/ 1000 V, 2,5 mm2 de alumínio</v>
          </cell>
          <cell r="C119" t="str">
            <v/>
          </cell>
          <cell r="D119" t="str">
            <v/>
          </cell>
          <cell r="E119" t="str">
            <v>m</v>
          </cell>
          <cell r="F119">
            <v>170</v>
          </cell>
          <cell r="G119">
            <v>0.6</v>
          </cell>
        </row>
        <row r="120">
          <cell r="A120" t="str">
            <v>PI 66</v>
          </cell>
          <cell r="B120" t="str">
            <v>Cabo isolado p/ 1000 V, 6 mm2 de alumínio</v>
          </cell>
          <cell r="C120" t="str">
            <v/>
          </cell>
          <cell r="D120" t="str">
            <v/>
          </cell>
          <cell r="E120" t="str">
            <v>m</v>
          </cell>
          <cell r="F120">
            <v>40</v>
          </cell>
          <cell r="G120">
            <v>1</v>
          </cell>
        </row>
        <row r="121">
          <cell r="A121" t="str">
            <v>PI 57</v>
          </cell>
          <cell r="B121" t="str">
            <v>Lançamento de cabos em eletroduto de PVC corrugado</v>
          </cell>
          <cell r="C121" t="str">
            <v/>
          </cell>
          <cell r="D121" t="str">
            <v/>
          </cell>
          <cell r="E121" t="str">
            <v>m</v>
          </cell>
          <cell r="F121">
            <v>20</v>
          </cell>
          <cell r="G121">
            <v>3</v>
          </cell>
        </row>
        <row r="122">
          <cell r="A122" t="str">
            <v>PI 58</v>
          </cell>
          <cell r="B122" t="str">
            <v>Fixação de caixas de passagem p/ instalação aparente D=20mm</v>
          </cell>
          <cell r="C122" t="str">
            <v/>
          </cell>
          <cell r="D122" t="str">
            <v/>
          </cell>
          <cell r="E122" t="str">
            <v>un</v>
          </cell>
          <cell r="F122">
            <v>4</v>
          </cell>
          <cell r="G122">
            <v>10</v>
          </cell>
        </row>
        <row r="123">
          <cell r="A123" t="str">
            <v>PI 59</v>
          </cell>
          <cell r="B123" t="str">
            <v>Instalação de luminária blindada para lâmpada a vapor de mercúrio 250W</v>
          </cell>
          <cell r="C123" t="str">
            <v/>
          </cell>
          <cell r="D123" t="str">
            <v/>
          </cell>
          <cell r="E123" t="str">
            <v>un</v>
          </cell>
          <cell r="F123">
            <v>4</v>
          </cell>
          <cell r="G123">
            <v>20</v>
          </cell>
        </row>
        <row r="124">
          <cell r="A124" t="str">
            <v>PI 61</v>
          </cell>
          <cell r="B124" t="str">
            <v>Isolador de roldana</v>
          </cell>
          <cell r="C124" t="str">
            <v/>
          </cell>
          <cell r="D124" t="str">
            <v/>
          </cell>
          <cell r="E124" t="str">
            <v>un</v>
          </cell>
          <cell r="F124">
            <v>145</v>
          </cell>
          <cell r="G124">
            <v>4.5</v>
          </cell>
        </row>
        <row r="125">
          <cell r="A125" t="str">
            <v>PI 65</v>
          </cell>
          <cell r="B125" t="str">
            <v>Cabo de alumínio 1/0</v>
          </cell>
          <cell r="C125" t="str">
            <v/>
          </cell>
          <cell r="D125" t="str">
            <v/>
          </cell>
          <cell r="E125" t="str">
            <v>m</v>
          </cell>
          <cell r="F125">
            <v>4625</v>
          </cell>
          <cell r="G125">
            <v>1.7</v>
          </cell>
        </row>
        <row r="126">
          <cell r="A126" t="str">
            <v>R1</v>
          </cell>
          <cell r="B126" t="str">
            <v>Remanejamento de Rede de Baixa Tensão (220/380V)</v>
          </cell>
          <cell r="C126" t="str">
            <v/>
          </cell>
          <cell r="D126" t="str">
            <v/>
          </cell>
          <cell r="E126" t="str">
            <v>m</v>
          </cell>
          <cell r="F126">
            <v>180</v>
          </cell>
          <cell r="G126">
            <v>4.7</v>
          </cell>
        </row>
        <row r="127">
          <cell r="A127" t="str">
            <v>R2</v>
          </cell>
          <cell r="B127" t="str">
            <v>Remanejamento de Rede de Alta Tensão (138kV)</v>
          </cell>
          <cell r="C127" t="str">
            <v/>
          </cell>
          <cell r="D127" t="str">
            <v/>
          </cell>
          <cell r="E127" t="str">
            <v>m</v>
          </cell>
          <cell r="F127">
            <v>450</v>
          </cell>
          <cell r="G127">
            <v>6.2</v>
          </cell>
        </row>
        <row r="128">
          <cell r="A128" t="str">
            <v>R10</v>
          </cell>
          <cell r="B128" t="str">
            <v>Remanejamento de Poste de Concreto 10/150</v>
          </cell>
          <cell r="C128" t="str">
            <v/>
          </cell>
          <cell r="D128" t="str">
            <v/>
          </cell>
          <cell r="E128" t="str">
            <v>un</v>
          </cell>
          <cell r="F128">
            <v>2</v>
          </cell>
          <cell r="G128">
            <v>75</v>
          </cell>
        </row>
        <row r="129">
          <cell r="A129" t="str">
            <v>R14</v>
          </cell>
          <cell r="B129" t="str">
            <v>Remanejamento de Poste de Concreto 11/300</v>
          </cell>
          <cell r="C129" t="str">
            <v/>
          </cell>
          <cell r="D129" t="str">
            <v/>
          </cell>
          <cell r="E129" t="str">
            <v>un</v>
          </cell>
          <cell r="F129">
            <v>2</v>
          </cell>
          <cell r="G129">
            <v>75</v>
          </cell>
        </row>
        <row r="130">
          <cell r="A130" t="str">
            <v>R15</v>
          </cell>
          <cell r="B130" t="str">
            <v>Remanejamento de Poste de Concreto 11/500</v>
          </cell>
          <cell r="C130" t="str">
            <v/>
          </cell>
          <cell r="D130" t="str">
            <v/>
          </cell>
          <cell r="E130" t="str">
            <v>un</v>
          </cell>
          <cell r="F130">
            <v>2</v>
          </cell>
          <cell r="G130">
            <v>75</v>
          </cell>
        </row>
        <row r="131">
          <cell r="A131" t="str">
            <v>R17</v>
          </cell>
          <cell r="B131" t="str">
            <v>Remanejamento de Poste de Concreto 10/150 c/ 2 pétala (400W) instalado</v>
          </cell>
          <cell r="C131" t="str">
            <v/>
          </cell>
          <cell r="D131" t="str">
            <v/>
          </cell>
          <cell r="E131" t="str">
            <v>un</v>
          </cell>
          <cell r="F131">
            <v>3</v>
          </cell>
          <cell r="G131">
            <v>200</v>
          </cell>
        </row>
        <row r="132">
          <cell r="A132" t="str">
            <v>R20A</v>
          </cell>
          <cell r="B132" t="str">
            <v>Remanejamento de Poste de Concreto 11/300 c/ 3 pétalas (400W) instalado</v>
          </cell>
          <cell r="C132" t="str">
            <v/>
          </cell>
          <cell r="D132" t="str">
            <v/>
          </cell>
          <cell r="E132" t="str">
            <v>un</v>
          </cell>
          <cell r="F132">
            <v>2</v>
          </cell>
          <cell r="G132">
            <v>250</v>
          </cell>
        </row>
        <row r="133">
          <cell r="A133" t="str">
            <v>R3</v>
          </cell>
          <cell r="B133" t="str">
            <v>Remanejamento de Rede de Telefonia</v>
          </cell>
          <cell r="C133" t="str">
            <v/>
          </cell>
          <cell r="D133" t="str">
            <v/>
          </cell>
          <cell r="E133" t="str">
            <v>m</v>
          </cell>
          <cell r="F133">
            <v>360</v>
          </cell>
          <cell r="G133">
            <v>2</v>
          </cell>
        </row>
      </sheetData>
      <sheetData sheetId="15" refreshError="1">
        <row r="14">
          <cell r="A14" t="str">
            <v>01.000.00</v>
          </cell>
          <cell r="B14" t="str">
            <v>Desmatamento,destocamento e limpeza de área com árvore até 0,15m</v>
          </cell>
          <cell r="C14" t="str">
            <v>DNER-ES278/97</v>
          </cell>
          <cell r="D14" t="str">
            <v/>
          </cell>
          <cell r="E14" t="str">
            <v>m2</v>
          </cell>
          <cell r="F14">
            <v>32976</v>
          </cell>
          <cell r="G14">
            <v>7.0000000000000007E-2</v>
          </cell>
        </row>
        <row r="15">
          <cell r="A15" t="str">
            <v>01.010.00</v>
          </cell>
          <cell r="B15" t="str">
            <v>Desmatamento e destocamento árvores de 0,15m a 0,30m</v>
          </cell>
          <cell r="C15" t="str">
            <v>DNER-ES278/97</v>
          </cell>
          <cell r="D15" t="str">
            <v/>
          </cell>
          <cell r="E15" t="str">
            <v>un</v>
          </cell>
          <cell r="F15">
            <v>300</v>
          </cell>
          <cell r="G15">
            <v>8.92</v>
          </cell>
        </row>
        <row r="16">
          <cell r="A16" t="str">
            <v>01.011.00</v>
          </cell>
          <cell r="B16" t="str">
            <v>Desmatamento e destocamento árvores superior a 0,30m</v>
          </cell>
          <cell r="C16" t="str">
            <v>DNER-ES278/97</v>
          </cell>
          <cell r="D16" t="str">
            <v/>
          </cell>
          <cell r="E16" t="str">
            <v>un</v>
          </cell>
          <cell r="F16">
            <v>100</v>
          </cell>
          <cell r="G16">
            <v>26.75</v>
          </cell>
        </row>
        <row r="17">
          <cell r="A17" t="str">
            <v>01.100.09</v>
          </cell>
          <cell r="B17" t="str">
            <v>Escavação,carga e transportes de material de 1a categoria DMT= 50 a 200m</v>
          </cell>
          <cell r="C17" t="str">
            <v>DNER-ES280/97</v>
          </cell>
          <cell r="D17" t="str">
            <v/>
          </cell>
          <cell r="E17" t="str">
            <v>m3</v>
          </cell>
          <cell r="F17">
            <v>1549</v>
          </cell>
          <cell r="G17">
            <v>1.89</v>
          </cell>
        </row>
        <row r="18">
          <cell r="A18" t="str">
            <v>01.100.10</v>
          </cell>
          <cell r="B18" t="str">
            <v>Escavação,carga e transportes de material de 1a categoria DMT= 200 a 400m</v>
          </cell>
          <cell r="C18" t="str">
            <v>DNER-ES280/97</v>
          </cell>
          <cell r="D18" t="str">
            <v/>
          </cell>
          <cell r="E18" t="str">
            <v>m3</v>
          </cell>
          <cell r="F18">
            <v>1285</v>
          </cell>
          <cell r="G18">
            <v>1.98</v>
          </cell>
        </row>
        <row r="19">
          <cell r="A19" t="str">
            <v>01.100.11</v>
          </cell>
          <cell r="B19" t="str">
            <v>Escavação,carga e transportes de material de 1a categoria DMT= 400 a 600m</v>
          </cell>
          <cell r="C19" t="str">
            <v>DNER-ES280/97</v>
          </cell>
          <cell r="D19" t="str">
            <v/>
          </cell>
          <cell r="E19" t="str">
            <v>m3</v>
          </cell>
          <cell r="F19">
            <v>1718</v>
          </cell>
          <cell r="G19">
            <v>2.12</v>
          </cell>
        </row>
        <row r="20">
          <cell r="A20" t="str">
            <v>DER50290</v>
          </cell>
          <cell r="B20" t="str">
            <v>Esc.  Carga e Transp. de mat. 1a cat. c/ CB 8000&lt;DMT&lt;9000m</v>
          </cell>
          <cell r="C20" t="str">
            <v/>
          </cell>
          <cell r="D20" t="str">
            <v/>
          </cell>
          <cell r="E20" t="str">
            <v>m3</v>
          </cell>
          <cell r="F20">
            <v>49008</v>
          </cell>
          <cell r="G20">
            <v>5.79</v>
          </cell>
        </row>
        <row r="21">
          <cell r="A21" t="str">
            <v>DER50300</v>
          </cell>
          <cell r="B21" t="str">
            <v>Esc.  Carga e Transp. de mat. 1a cat. c/ CB 9000&lt;DMT&lt;10000m</v>
          </cell>
          <cell r="C21" t="str">
            <v/>
          </cell>
          <cell r="D21" t="str">
            <v/>
          </cell>
          <cell r="E21" t="str">
            <v>m3</v>
          </cell>
          <cell r="F21">
            <v>6244</v>
          </cell>
          <cell r="G21">
            <v>6.3</v>
          </cell>
        </row>
        <row r="22">
          <cell r="A22" t="str">
            <v>DER51280</v>
          </cell>
          <cell r="B22" t="str">
            <v>Escavação,carga e transportes de material de 2a categoria DMT 8000 a 9000m</v>
          </cell>
          <cell r="C22" t="str">
            <v/>
          </cell>
          <cell r="D22" t="str">
            <v/>
          </cell>
          <cell r="E22" t="str">
            <v>m3</v>
          </cell>
          <cell r="F22">
            <v>32672</v>
          </cell>
          <cell r="G22">
            <v>7.48</v>
          </cell>
        </row>
        <row r="23">
          <cell r="A23" t="str">
            <v>DER51290</v>
          </cell>
          <cell r="B23" t="str">
            <v>Escavação,carga e transportes de material de 2a categoria DMT 9000 a 10000m</v>
          </cell>
          <cell r="C23" t="str">
            <v/>
          </cell>
          <cell r="D23" t="str">
            <v/>
          </cell>
          <cell r="E23" t="str">
            <v>m3</v>
          </cell>
          <cell r="F23">
            <v>4162</v>
          </cell>
          <cell r="G23">
            <v>8.11</v>
          </cell>
        </row>
        <row r="24">
          <cell r="A24" t="str">
            <v>01.510.00</v>
          </cell>
          <cell r="B24" t="str">
            <v>Compactação de aterros a 95% Proctor Normal</v>
          </cell>
          <cell r="C24" t="str">
            <v>DNER-ES282/97</v>
          </cell>
          <cell r="D24" t="str">
            <v/>
          </cell>
          <cell r="E24" t="str">
            <v>m3</v>
          </cell>
          <cell r="F24">
            <v>71860</v>
          </cell>
          <cell r="G24">
            <v>0.79</v>
          </cell>
        </row>
        <row r="25">
          <cell r="A25" t="str">
            <v>01.511.00</v>
          </cell>
          <cell r="B25" t="str">
            <v>Compactação de aterros a 100% Proctor Normal</v>
          </cell>
          <cell r="C25" t="str">
            <v>DNER-ES282/97</v>
          </cell>
          <cell r="D25" t="str">
            <v/>
          </cell>
          <cell r="E25" t="str">
            <v>m3</v>
          </cell>
          <cell r="F25">
            <v>8672</v>
          </cell>
          <cell r="G25">
            <v>1.36</v>
          </cell>
        </row>
        <row r="26">
          <cell r="F26" t="str">
            <v>SUB-TOTAL</v>
          </cell>
        </row>
        <row r="28">
          <cell r="B28" t="str">
            <v>PAVIMENTAÇÃO</v>
          </cell>
        </row>
        <row r="29">
          <cell r="A29" t="str">
            <v>02.000.00</v>
          </cell>
          <cell r="B29" t="str">
            <v>Regularização do subleito</v>
          </cell>
          <cell r="C29" t="str">
            <v/>
          </cell>
          <cell r="D29" t="str">
            <v/>
          </cell>
          <cell r="E29" t="str">
            <v>m2</v>
          </cell>
          <cell r="F29">
            <v>40505</v>
          </cell>
          <cell r="G29">
            <v>0.3</v>
          </cell>
        </row>
        <row r="30">
          <cell r="A30" t="str">
            <v>DER53130</v>
          </cell>
          <cell r="B30" t="str">
            <v>Camada de macadame seco</v>
          </cell>
          <cell r="C30" t="str">
            <v/>
          </cell>
          <cell r="D30" t="str">
            <v/>
          </cell>
          <cell r="E30" t="str">
            <v>m3</v>
          </cell>
          <cell r="F30">
            <v>7888</v>
          </cell>
          <cell r="G30">
            <v>21.86</v>
          </cell>
        </row>
        <row r="31">
          <cell r="A31" t="str">
            <v>02.230.00</v>
          </cell>
          <cell r="B31" t="str">
            <v>Base brita graduada</v>
          </cell>
          <cell r="C31" t="str">
            <v>DNER-ES303/97</v>
          </cell>
          <cell r="D31" t="str">
            <v/>
          </cell>
          <cell r="E31" t="str">
            <v>m3</v>
          </cell>
          <cell r="F31">
            <v>5636</v>
          </cell>
          <cell r="G31">
            <v>28.06</v>
          </cell>
        </row>
        <row r="32">
          <cell r="A32" t="str">
            <v>02.300.00</v>
          </cell>
          <cell r="B32" t="str">
            <v>Imprimação - Fornecimento, transporte e execução</v>
          </cell>
          <cell r="C32" t="str">
            <v>DNER-ES306/97</v>
          </cell>
          <cell r="D32" t="str">
            <v/>
          </cell>
          <cell r="E32" t="str">
            <v>m2</v>
          </cell>
          <cell r="F32">
            <v>36771</v>
          </cell>
          <cell r="G32">
            <v>1.1100000000000001</v>
          </cell>
        </row>
        <row r="33">
          <cell r="A33" t="str">
            <v>02.400.00</v>
          </cell>
          <cell r="B33" t="str">
            <v>Pintura de ligação - Fornec., transporte e execução</v>
          </cell>
          <cell r="C33" t="str">
            <v>DNER-ES307/97</v>
          </cell>
          <cell r="D33" t="str">
            <v/>
          </cell>
          <cell r="E33" t="str">
            <v>m2</v>
          </cell>
          <cell r="F33">
            <v>95149</v>
          </cell>
          <cell r="G33">
            <v>0.41</v>
          </cell>
        </row>
        <row r="34">
          <cell r="A34" t="str">
            <v>02.540.01</v>
          </cell>
          <cell r="B34" t="str">
            <v>Concreto betuminoso usinado a quente - usina 100/140 t/h</v>
          </cell>
          <cell r="C34" t="str">
            <v>DNER-ES313/97</v>
          </cell>
          <cell r="D34" t="str">
            <v/>
          </cell>
          <cell r="E34" t="str">
            <v>t</v>
          </cell>
          <cell r="F34">
            <v>11655</v>
          </cell>
          <cell r="G34">
            <v>67.64</v>
          </cell>
        </row>
        <row r="35">
          <cell r="A35" t="str">
            <v>DER82200a</v>
          </cell>
          <cell r="B35" t="str">
            <v>Remoção de camada granular</v>
          </cell>
          <cell r="C35" t="str">
            <v/>
          </cell>
          <cell r="D35" t="str">
            <v/>
          </cell>
          <cell r="E35" t="str">
            <v>m3</v>
          </cell>
          <cell r="F35">
            <v>1540</v>
          </cell>
          <cell r="G35">
            <v>4.67</v>
          </cell>
        </row>
        <row r="36">
          <cell r="A36" t="str">
            <v>DER82200</v>
          </cell>
          <cell r="B36" t="str">
            <v>Remoção de revestimento de CBUQ</v>
          </cell>
          <cell r="C36" t="str">
            <v/>
          </cell>
          <cell r="D36" t="str">
            <v/>
          </cell>
          <cell r="E36" t="str">
            <v>m3</v>
          </cell>
          <cell r="F36">
            <v>1540</v>
          </cell>
          <cell r="G36">
            <v>5.73</v>
          </cell>
        </row>
        <row r="37">
          <cell r="F37" t="str">
            <v>SUB-TOTAL</v>
          </cell>
        </row>
        <row r="39">
          <cell r="B39" t="str">
            <v>DRENAGEM</v>
          </cell>
        </row>
        <row r="40">
          <cell r="A40" t="str">
            <v>04.000.00</v>
          </cell>
          <cell r="B40" t="str">
            <v>Escavação manual em material de 1a categoria</v>
          </cell>
          <cell r="C40" t="str">
            <v/>
          </cell>
          <cell r="D40" t="str">
            <v/>
          </cell>
          <cell r="E40" t="str">
            <v>m3</v>
          </cell>
          <cell r="F40">
            <v>86</v>
          </cell>
          <cell r="G40">
            <v>17.57</v>
          </cell>
        </row>
        <row r="41">
          <cell r="A41" t="str">
            <v>04.001.00</v>
          </cell>
          <cell r="B41" t="str">
            <v>Escavação mecânica em material de 1a categoria</v>
          </cell>
          <cell r="C41" t="str">
            <v/>
          </cell>
          <cell r="D41" t="str">
            <v/>
          </cell>
          <cell r="E41" t="str">
            <v>m3</v>
          </cell>
          <cell r="F41">
            <v>378</v>
          </cell>
          <cell r="G41">
            <v>2.09</v>
          </cell>
        </row>
        <row r="42">
          <cell r="A42" t="str">
            <v>04.001.01</v>
          </cell>
          <cell r="B42" t="str">
            <v>Escavação mecânica,reaterro e compactação (material de 1a categoria)</v>
          </cell>
          <cell r="C42" t="str">
            <v/>
          </cell>
          <cell r="D42" t="str">
            <v/>
          </cell>
          <cell r="E42" t="str">
            <v>m3</v>
          </cell>
          <cell r="F42">
            <v>543</v>
          </cell>
          <cell r="G42">
            <v>3.03</v>
          </cell>
        </row>
        <row r="43">
          <cell r="A43" t="str">
            <v>04.401.01</v>
          </cell>
          <cell r="B43" t="str">
            <v>Valeta de prot. de aterro c/ revest. vegetal VPA 01</v>
          </cell>
          <cell r="C43" t="str">
            <v/>
          </cell>
          <cell r="D43" t="str">
            <v/>
          </cell>
          <cell r="E43" t="str">
            <v>m</v>
          </cell>
          <cell r="F43">
            <v>1683</v>
          </cell>
          <cell r="G43">
            <v>31.98</v>
          </cell>
        </row>
        <row r="44">
          <cell r="A44" t="str">
            <v>04.510.03</v>
          </cell>
          <cell r="B44" t="str">
            <v>Dreno sub- superficial- DSS 03</v>
          </cell>
          <cell r="C44" t="str">
            <v>DNER-ES294/97</v>
          </cell>
          <cell r="D44" t="str">
            <v/>
          </cell>
          <cell r="E44" t="str">
            <v>m</v>
          </cell>
          <cell r="F44">
            <v>115</v>
          </cell>
          <cell r="G44">
            <v>3.71</v>
          </cell>
        </row>
        <row r="45">
          <cell r="A45" t="str">
            <v>04.511.01</v>
          </cell>
          <cell r="B45" t="str">
            <v>Boca de saída p/ dreno sub-superficial-BSD 03</v>
          </cell>
          <cell r="C45" t="str">
            <v/>
          </cell>
          <cell r="D45" t="str">
            <v/>
          </cell>
          <cell r="E45" t="str">
            <v>un</v>
          </cell>
          <cell r="F45">
            <v>6</v>
          </cell>
          <cell r="G45">
            <v>20.86</v>
          </cell>
        </row>
        <row r="46">
          <cell r="A46" t="str">
            <v>04.900.21</v>
          </cell>
          <cell r="B46" t="str">
            <v>Sarjeta de cant. central de concreto-SCC 01</v>
          </cell>
          <cell r="C46" t="str">
            <v>DNER-ES288/97</v>
          </cell>
          <cell r="D46" t="str">
            <v/>
          </cell>
          <cell r="E46" t="str">
            <v>m</v>
          </cell>
          <cell r="F46">
            <v>1694</v>
          </cell>
          <cell r="G46">
            <v>13.85</v>
          </cell>
        </row>
        <row r="47">
          <cell r="A47" t="str">
            <v>04.900.22</v>
          </cell>
          <cell r="B47" t="str">
            <v>Sarjeta de cant. central de concreto-SCC 02</v>
          </cell>
          <cell r="C47" t="str">
            <v>DNER-ES288/97</v>
          </cell>
          <cell r="D47" t="str">
            <v/>
          </cell>
          <cell r="E47" t="str">
            <v>m</v>
          </cell>
          <cell r="F47">
            <v>616</v>
          </cell>
          <cell r="G47">
            <v>19.170000000000002</v>
          </cell>
        </row>
        <row r="48">
          <cell r="A48" t="str">
            <v>04.910.05</v>
          </cell>
          <cell r="B48" t="str">
            <v>Meio-fio de concreto-MFC 05</v>
          </cell>
          <cell r="C48" t="str">
            <v>DNER-ES290/97</v>
          </cell>
          <cell r="D48" t="str">
            <v/>
          </cell>
          <cell r="E48" t="str">
            <v>m</v>
          </cell>
          <cell r="F48">
            <v>132</v>
          </cell>
          <cell r="G48">
            <v>10.54</v>
          </cell>
        </row>
        <row r="49">
          <cell r="A49" t="str">
            <v>DER78150b</v>
          </cell>
          <cell r="B49" t="str">
            <v>Caixa coletora de sarjeta - CCS, D=40cm E H=1,00m</v>
          </cell>
          <cell r="C49" t="str">
            <v/>
          </cell>
          <cell r="D49" t="str">
            <v/>
          </cell>
          <cell r="E49" t="str">
            <v>un</v>
          </cell>
          <cell r="F49">
            <v>3</v>
          </cell>
          <cell r="G49">
            <v>382.07</v>
          </cell>
        </row>
        <row r="50">
          <cell r="A50" t="str">
            <v>DER78150c</v>
          </cell>
          <cell r="B50" t="str">
            <v>Caixa coletora de sarjeta - CCS, D=40cm E H=1,50m</v>
          </cell>
          <cell r="C50" t="str">
            <v/>
          </cell>
          <cell r="D50" t="str">
            <v/>
          </cell>
          <cell r="E50" t="str">
            <v>un</v>
          </cell>
          <cell r="F50">
            <v>1</v>
          </cell>
          <cell r="G50">
            <v>503.68</v>
          </cell>
        </row>
        <row r="51">
          <cell r="A51" t="str">
            <v>DER78150</v>
          </cell>
          <cell r="B51" t="str">
            <v>Caixa coletora de sarjeta - CCS, D=60cm e H = 1,00m</v>
          </cell>
          <cell r="C51" t="str">
            <v/>
          </cell>
          <cell r="D51" t="str">
            <v/>
          </cell>
          <cell r="E51" t="str">
            <v>un</v>
          </cell>
          <cell r="F51">
            <v>1</v>
          </cell>
          <cell r="G51">
            <v>313.7</v>
          </cell>
        </row>
        <row r="52">
          <cell r="A52" t="str">
            <v>04.930.01</v>
          </cell>
          <cell r="B52" t="str">
            <v>Caixa coletora de sarjeta-CCS 01</v>
          </cell>
          <cell r="C52" t="str">
            <v>DNER-ES287/97</v>
          </cell>
          <cell r="D52" t="str">
            <v/>
          </cell>
          <cell r="E52" t="str">
            <v>un</v>
          </cell>
          <cell r="F52">
            <v>1</v>
          </cell>
          <cell r="G52">
            <v>568.85</v>
          </cell>
        </row>
        <row r="53">
          <cell r="A53" t="str">
            <v>04.930.02</v>
          </cell>
          <cell r="B53" t="str">
            <v>Caixa coletora de sarjeta-CCS 02</v>
          </cell>
          <cell r="C53" t="str">
            <v>DNER-ES287/97</v>
          </cell>
          <cell r="D53" t="str">
            <v/>
          </cell>
          <cell r="E53" t="str">
            <v>un</v>
          </cell>
          <cell r="F53">
            <v>1</v>
          </cell>
          <cell r="G53">
            <v>555.63</v>
          </cell>
        </row>
        <row r="54">
          <cell r="A54" t="str">
            <v>P 04.100.08</v>
          </cell>
          <cell r="B54" t="str">
            <v>Execução de galerias D=0,40 c/ lastro de concreto</v>
          </cell>
          <cell r="C54" t="str">
            <v/>
          </cell>
          <cell r="D54" t="str">
            <v/>
          </cell>
          <cell r="E54" t="str">
            <v>m</v>
          </cell>
          <cell r="F54">
            <v>28</v>
          </cell>
          <cell r="G54">
            <v>58.65</v>
          </cell>
        </row>
        <row r="55">
          <cell r="A55" t="str">
            <v>P 04.100.10</v>
          </cell>
          <cell r="B55" t="str">
            <v>Execução de galerias D=0,60 c/ lastro de concreto</v>
          </cell>
          <cell r="C55" t="str">
            <v/>
          </cell>
          <cell r="D55" t="str">
            <v/>
          </cell>
          <cell r="E55" t="str">
            <v>m</v>
          </cell>
          <cell r="F55">
            <v>70</v>
          </cell>
          <cell r="G55">
            <v>131.66</v>
          </cell>
        </row>
        <row r="56">
          <cell r="A56" t="str">
            <v>P 04.100.40</v>
          </cell>
          <cell r="B56" t="str">
            <v>Execução de galerias D=0,80m c/ lastro de concreto</v>
          </cell>
          <cell r="C56" t="str">
            <v/>
          </cell>
          <cell r="D56" t="str">
            <v/>
          </cell>
          <cell r="E56" t="str">
            <v>m</v>
          </cell>
          <cell r="F56">
            <v>12</v>
          </cell>
          <cell r="G56">
            <v>197.36</v>
          </cell>
        </row>
        <row r="57">
          <cell r="A57" t="str">
            <v>DER72350b</v>
          </cell>
          <cell r="B57" t="str">
            <v>Boca para BSTC D=40cm - Normal</v>
          </cell>
          <cell r="C57" t="str">
            <v/>
          </cell>
          <cell r="D57" t="str">
            <v/>
          </cell>
          <cell r="E57" t="str">
            <v>un</v>
          </cell>
          <cell r="F57">
            <v>3</v>
          </cell>
          <cell r="G57">
            <v>147.57</v>
          </cell>
        </row>
        <row r="58">
          <cell r="A58" t="str">
            <v>04.101.01</v>
          </cell>
          <cell r="B58" t="str">
            <v>Boca de BSTC D=0.60m-normal</v>
          </cell>
          <cell r="C58" t="str">
            <v>DNER-ES284/97</v>
          </cell>
          <cell r="D58" t="str">
            <v/>
          </cell>
          <cell r="E58" t="str">
            <v>un</v>
          </cell>
          <cell r="F58">
            <v>2</v>
          </cell>
          <cell r="G58">
            <v>299.62</v>
          </cell>
        </row>
        <row r="59">
          <cell r="A59" t="str">
            <v>P 04.100.06</v>
          </cell>
          <cell r="B59" t="str">
            <v>Galeria D=0,40m envelopada</v>
          </cell>
          <cell r="C59" t="str">
            <v/>
          </cell>
          <cell r="D59" t="str">
            <v/>
          </cell>
          <cell r="E59" t="str">
            <v>m</v>
          </cell>
          <cell r="F59">
            <v>40</v>
          </cell>
          <cell r="G59">
            <v>103.37</v>
          </cell>
        </row>
        <row r="60">
          <cell r="F60" t="str">
            <v>SUB-TOTAL</v>
          </cell>
        </row>
        <row r="62">
          <cell r="B62" t="str">
            <v>OBRAS DE ARTE CORRENTES</v>
          </cell>
        </row>
        <row r="63">
          <cell r="A63" t="str">
            <v>04.001.01</v>
          </cell>
          <cell r="B63" t="str">
            <v>Escavação mecânica,reaterro e compactação (material de 1a categoria)</v>
          </cell>
          <cell r="C63" t="str">
            <v/>
          </cell>
          <cell r="D63" t="str">
            <v/>
          </cell>
          <cell r="E63" t="str">
            <v>m3</v>
          </cell>
          <cell r="F63">
            <v>2170.4</v>
          </cell>
          <cell r="G63">
            <v>3.03</v>
          </cell>
        </row>
        <row r="64">
          <cell r="A64" t="str">
            <v>DER66050</v>
          </cell>
          <cell r="B64" t="str">
            <v>Corpo de BSTC D=50cm c/ lastro de brita</v>
          </cell>
          <cell r="C64" t="str">
            <v/>
          </cell>
          <cell r="D64" t="str">
            <v/>
          </cell>
          <cell r="E64" t="str">
            <v>m</v>
          </cell>
          <cell r="F64">
            <v>27</v>
          </cell>
          <cell r="G64">
            <v>54.42</v>
          </cell>
        </row>
        <row r="65">
          <cell r="A65" t="str">
            <v>04.100.02</v>
          </cell>
          <cell r="B65" t="str">
            <v>Corpo de BSTC D=0.80m</v>
          </cell>
          <cell r="C65" t="str">
            <v>DNER-ES284/97</v>
          </cell>
          <cell r="D65" t="str">
            <v/>
          </cell>
          <cell r="E65" t="str">
            <v xml:space="preserve">m </v>
          </cell>
          <cell r="F65">
            <v>113</v>
          </cell>
          <cell r="G65">
            <v>201.98</v>
          </cell>
        </row>
        <row r="66">
          <cell r="A66" t="str">
            <v>DER72350a</v>
          </cell>
          <cell r="B66" t="str">
            <v>Boca para BSTC D=50cm - Normal</v>
          </cell>
          <cell r="C66" t="str">
            <v/>
          </cell>
          <cell r="D66" t="str">
            <v/>
          </cell>
          <cell r="E66" t="str">
            <v>un</v>
          </cell>
          <cell r="F66">
            <v>1</v>
          </cell>
          <cell r="G66">
            <v>157.56</v>
          </cell>
        </row>
        <row r="67">
          <cell r="A67" t="str">
            <v>04.101.02</v>
          </cell>
          <cell r="B67" t="str">
            <v>Boca de BSTC D=0.80m-normal</v>
          </cell>
          <cell r="C67" t="str">
            <v>DNER-ES284/97</v>
          </cell>
          <cell r="D67" t="str">
            <v/>
          </cell>
          <cell r="E67" t="str">
            <v>un</v>
          </cell>
          <cell r="F67">
            <v>4</v>
          </cell>
          <cell r="G67">
            <v>494.05</v>
          </cell>
        </row>
        <row r="68">
          <cell r="A68" t="str">
            <v>04.101.05</v>
          </cell>
          <cell r="B68" t="str">
            <v>Boca de BSTC D=1.50m-normal</v>
          </cell>
          <cell r="C68" t="str">
            <v>DNER-ES284/97</v>
          </cell>
          <cell r="D68" t="str">
            <v/>
          </cell>
          <cell r="E68" t="str">
            <v>un</v>
          </cell>
          <cell r="F68">
            <v>2</v>
          </cell>
          <cell r="G68">
            <v>1942.12</v>
          </cell>
        </row>
        <row r="69">
          <cell r="A69" t="str">
            <v>04.110.01</v>
          </cell>
          <cell r="B69" t="str">
            <v>Corpo de BDTC D=1.00m</v>
          </cell>
          <cell r="C69" t="str">
            <v>DNER-ES284/97</v>
          </cell>
          <cell r="D69" t="str">
            <v/>
          </cell>
          <cell r="E69" t="str">
            <v>m</v>
          </cell>
          <cell r="F69">
            <v>118</v>
          </cell>
          <cell r="G69">
            <v>572.14</v>
          </cell>
        </row>
        <row r="70">
          <cell r="A70" t="str">
            <v>04.111.01</v>
          </cell>
          <cell r="B70" t="str">
            <v>Boca de BDTC D=1.00m-normal</v>
          </cell>
          <cell r="C70" t="str">
            <v>DNER-ES284/97</v>
          </cell>
          <cell r="D70" t="str">
            <v/>
          </cell>
          <cell r="E70" t="str">
            <v>un</v>
          </cell>
          <cell r="F70">
            <v>4</v>
          </cell>
          <cell r="G70">
            <v>1056.6199999999999</v>
          </cell>
        </row>
        <row r="71">
          <cell r="A71" t="str">
            <v>DER67700</v>
          </cell>
          <cell r="B71" t="str">
            <v>Corpo de BTTC D=0.80m c/enrocamento e laje</v>
          </cell>
          <cell r="C71" t="str">
            <v/>
          </cell>
          <cell r="D71" t="str">
            <v/>
          </cell>
          <cell r="E71" t="str">
            <v>m</v>
          </cell>
          <cell r="F71">
            <v>51</v>
          </cell>
          <cell r="G71">
            <v>599.96</v>
          </cell>
        </row>
        <row r="72">
          <cell r="A72" t="str">
            <v>DER73550</v>
          </cell>
          <cell r="B72" t="str">
            <v>Boca de BTTC D=0,80m-normal</v>
          </cell>
          <cell r="C72" t="str">
            <v/>
          </cell>
          <cell r="D72" t="str">
            <v/>
          </cell>
          <cell r="E72" t="str">
            <v>un</v>
          </cell>
          <cell r="F72">
            <v>2</v>
          </cell>
          <cell r="G72">
            <v>685.42</v>
          </cell>
        </row>
        <row r="73">
          <cell r="A73" t="str">
            <v>04.999.01</v>
          </cell>
          <cell r="B73" t="str">
            <v>Remoção de bueiros existentes</v>
          </cell>
          <cell r="C73" t="str">
            <v/>
          </cell>
          <cell r="D73" t="str">
            <v/>
          </cell>
          <cell r="E73" t="str">
            <v>m</v>
          </cell>
          <cell r="F73">
            <v>143</v>
          </cell>
          <cell r="G73">
            <v>13.06</v>
          </cell>
        </row>
        <row r="74">
          <cell r="A74" t="str">
            <v>04.999.02</v>
          </cell>
          <cell r="B74" t="str">
            <v>Demolição de dispositivos de concreto</v>
          </cell>
          <cell r="C74" t="str">
            <v>DNER-ES296/97</v>
          </cell>
          <cell r="D74" t="str">
            <v/>
          </cell>
          <cell r="E74" t="str">
            <v>m3</v>
          </cell>
          <cell r="F74">
            <v>48.8</v>
          </cell>
          <cell r="G74">
            <v>12.58</v>
          </cell>
        </row>
        <row r="75">
          <cell r="A75" t="str">
            <v>P 04.100.23</v>
          </cell>
          <cell r="B75" t="str">
            <v>Bueiro Met.Corrug.circular, T.Armco,  c/Epoxy-bonded, MP-100, D=1,50 m, E=2,0mm</v>
          </cell>
          <cell r="C75" t="str">
            <v/>
          </cell>
          <cell r="D75" t="str">
            <v/>
          </cell>
          <cell r="E75" t="str">
            <v>m</v>
          </cell>
          <cell r="F75">
            <v>60</v>
          </cell>
          <cell r="G75">
            <v>510.8</v>
          </cell>
        </row>
        <row r="76">
          <cell r="F76" t="str">
            <v>SUB-TOTAL</v>
          </cell>
        </row>
        <row r="78">
          <cell r="B78" t="str">
            <v>OBRAS DE ARTE ESPECIAIS</v>
          </cell>
        </row>
        <row r="79">
          <cell r="B79" t="str">
            <v>(Quatro tabuleiros)</v>
          </cell>
        </row>
        <row r="80">
          <cell r="B80" t="str">
            <v>Infra e Mesoestrutura</v>
          </cell>
        </row>
        <row r="81">
          <cell r="A81" t="str">
            <v>03.000.02</v>
          </cell>
          <cell r="B81" t="str">
            <v>Escavação manual de cavas em mat. 1a  categoria</v>
          </cell>
          <cell r="C81" t="str">
            <v/>
          </cell>
          <cell r="D81" t="str">
            <v/>
          </cell>
          <cell r="E81" t="str">
            <v>m3</v>
          </cell>
          <cell r="F81">
            <v>65</v>
          </cell>
          <cell r="G81">
            <v>19.760000000000002</v>
          </cell>
        </row>
        <row r="82">
          <cell r="A82" t="str">
            <v>OAE5</v>
          </cell>
          <cell r="B82" t="str">
            <v>Estaca metálica - tipo CS 300 x 130 - Fornecimento e cravação</v>
          </cell>
          <cell r="C82" t="str">
            <v/>
          </cell>
          <cell r="D82" t="str">
            <v/>
          </cell>
          <cell r="E82" t="str">
            <v>m</v>
          </cell>
          <cell r="F82">
            <v>480</v>
          </cell>
          <cell r="G82">
            <v>176.68</v>
          </cell>
        </row>
        <row r="83">
          <cell r="A83" t="str">
            <v>03.371.01</v>
          </cell>
          <cell r="B83" t="str">
            <v>Formas de placa compensada resinada</v>
          </cell>
          <cell r="C83" t="str">
            <v/>
          </cell>
          <cell r="D83" t="str">
            <v/>
          </cell>
          <cell r="E83" t="str">
            <v>m2</v>
          </cell>
          <cell r="F83">
            <v>284</v>
          </cell>
          <cell r="G83">
            <v>21.86</v>
          </cell>
        </row>
        <row r="84">
          <cell r="A84" t="str">
            <v>03.353.00</v>
          </cell>
          <cell r="B84" t="str">
            <v>Forn., preparo e colocação nas formas, de aço CA-50</v>
          </cell>
          <cell r="C84" t="str">
            <v/>
          </cell>
          <cell r="D84" t="str">
            <v/>
          </cell>
          <cell r="E84" t="str">
            <v>kg</v>
          </cell>
          <cell r="F84">
            <v>7377</v>
          </cell>
          <cell r="G84">
            <v>2.59</v>
          </cell>
        </row>
        <row r="85">
          <cell r="A85" t="str">
            <v>P 03.327.01</v>
          </cell>
          <cell r="B85" t="str">
            <v xml:space="preserve">Concreto fck= 25 MPa-contr. raz. uso ger. </v>
          </cell>
          <cell r="C85" t="str">
            <v/>
          </cell>
          <cell r="D85" t="str">
            <v/>
          </cell>
          <cell r="E85" t="str">
            <v>m3</v>
          </cell>
          <cell r="F85">
            <v>99</v>
          </cell>
          <cell r="G85">
            <v>163.22</v>
          </cell>
        </row>
        <row r="86">
          <cell r="B86" t="str">
            <v>Superestrutura</v>
          </cell>
        </row>
        <row r="87">
          <cell r="A87" t="str">
            <v>03.371.02</v>
          </cell>
          <cell r="B87" t="str">
            <v>Formas de placa compensada plastificada</v>
          </cell>
          <cell r="C87" t="str">
            <v/>
          </cell>
          <cell r="D87" t="str">
            <v/>
          </cell>
          <cell r="E87" t="str">
            <v>m2</v>
          </cell>
          <cell r="F87">
            <v>2564</v>
          </cell>
          <cell r="G87">
            <v>30.76</v>
          </cell>
        </row>
        <row r="88">
          <cell r="A88" t="str">
            <v>03.353.00</v>
          </cell>
          <cell r="B88" t="str">
            <v>Forn., preparo e colocação nas formas, de aço CA-50</v>
          </cell>
          <cell r="C88" t="str">
            <v/>
          </cell>
          <cell r="D88" t="str">
            <v/>
          </cell>
          <cell r="E88" t="str">
            <v>kg</v>
          </cell>
          <cell r="F88">
            <v>71840</v>
          </cell>
          <cell r="G88">
            <v>2.59</v>
          </cell>
        </row>
        <row r="89">
          <cell r="A89" t="str">
            <v>OAE17</v>
          </cell>
          <cell r="B89" t="str">
            <v>Transporte e lançamento de pré-lages</v>
          </cell>
          <cell r="C89" t="str">
            <v/>
          </cell>
          <cell r="D89" t="str">
            <v/>
          </cell>
          <cell r="E89" t="str">
            <v>un</v>
          </cell>
          <cell r="F89">
            <v>684</v>
          </cell>
          <cell r="G89">
            <v>23.47</v>
          </cell>
        </row>
        <row r="90">
          <cell r="A90" t="str">
            <v>OAE18</v>
          </cell>
          <cell r="B90" t="str">
            <v>Transporte e lançamento de vigas pré-moldadas</v>
          </cell>
          <cell r="C90" t="str">
            <v/>
          </cell>
          <cell r="D90" t="str">
            <v/>
          </cell>
          <cell r="E90" t="str">
            <v>un</v>
          </cell>
          <cell r="F90">
            <v>40</v>
          </cell>
          <cell r="G90">
            <v>1281.27</v>
          </cell>
        </row>
        <row r="91">
          <cell r="A91" t="str">
            <v>03.330.00</v>
          </cell>
          <cell r="B91" t="str">
            <v>Concreto fck= 35 MPa-contr. raz. uso ger.</v>
          </cell>
          <cell r="C91" t="str">
            <v/>
          </cell>
          <cell r="D91" t="str">
            <v/>
          </cell>
          <cell r="E91" t="str">
            <v>m3</v>
          </cell>
          <cell r="F91">
            <v>378</v>
          </cell>
          <cell r="G91">
            <v>166.78</v>
          </cell>
        </row>
        <row r="92">
          <cell r="B92" t="str">
            <v>Diversos</v>
          </cell>
        </row>
        <row r="93">
          <cell r="B93" t="str">
            <v>Barreiras de segurança (C.A.) Tipo New Jersey (156 m)</v>
          </cell>
        </row>
        <row r="94">
          <cell r="A94" t="str">
            <v>03.371.00</v>
          </cell>
          <cell r="B94" t="str">
            <v>Formas de madeira compensada</v>
          </cell>
          <cell r="C94" t="str">
            <v/>
          </cell>
          <cell r="D94" t="str">
            <v/>
          </cell>
          <cell r="E94" t="str">
            <v>m2</v>
          </cell>
          <cell r="F94">
            <v>280</v>
          </cell>
          <cell r="G94">
            <v>21.86</v>
          </cell>
        </row>
        <row r="95">
          <cell r="A95" t="str">
            <v>03.353.00</v>
          </cell>
          <cell r="B95" t="str">
            <v>Forn., preparo e colocação nas formas, de aço CA-50</v>
          </cell>
          <cell r="C95" t="str">
            <v/>
          </cell>
          <cell r="D95" t="str">
            <v/>
          </cell>
          <cell r="E95" t="str">
            <v>kg</v>
          </cell>
          <cell r="F95">
            <v>2328</v>
          </cell>
          <cell r="G95">
            <v>2.59</v>
          </cell>
        </row>
        <row r="96">
          <cell r="A96" t="str">
            <v>P 03.327.01</v>
          </cell>
          <cell r="B96" t="str">
            <v xml:space="preserve">Concreto fck= 25 MPa-contr. raz. uso ger. </v>
          </cell>
          <cell r="C96" t="str">
            <v/>
          </cell>
          <cell r="D96" t="str">
            <v/>
          </cell>
          <cell r="E96" t="str">
            <v>m3</v>
          </cell>
          <cell r="F96">
            <v>36</v>
          </cell>
          <cell r="G96">
            <v>163.22</v>
          </cell>
        </row>
        <row r="97">
          <cell r="B97" t="str">
            <v>Placas de aproximação( 04 unidades) (dimensão 4,0m x 11,2m x 0,3m)</v>
          </cell>
        </row>
        <row r="98">
          <cell r="A98" t="str">
            <v>03.371.00</v>
          </cell>
          <cell r="B98" t="str">
            <v>Formas de madeira compensada</v>
          </cell>
          <cell r="C98" t="str">
            <v/>
          </cell>
          <cell r="D98" t="str">
            <v/>
          </cell>
          <cell r="E98" t="str">
            <v>m2</v>
          </cell>
          <cell r="F98">
            <v>37</v>
          </cell>
          <cell r="G98">
            <v>21.86</v>
          </cell>
        </row>
        <row r="99">
          <cell r="A99" t="str">
            <v>03.353.00</v>
          </cell>
          <cell r="B99" t="str">
            <v>Forn., preparo e colocação nas formas, de aço CA-50</v>
          </cell>
          <cell r="C99" t="str">
            <v/>
          </cell>
          <cell r="D99" t="str">
            <v/>
          </cell>
          <cell r="E99" t="str">
            <v>kg</v>
          </cell>
          <cell r="F99">
            <v>3716</v>
          </cell>
          <cell r="G99">
            <v>2.59</v>
          </cell>
        </row>
        <row r="100">
          <cell r="A100" t="str">
            <v>P 03.327.01</v>
          </cell>
          <cell r="B100" t="str">
            <v xml:space="preserve">Concreto fck= 25 MPa-contr. raz. uso ger. </v>
          </cell>
          <cell r="C100" t="str">
            <v/>
          </cell>
          <cell r="D100" t="str">
            <v/>
          </cell>
          <cell r="E100" t="str">
            <v>m3</v>
          </cell>
          <cell r="F100">
            <v>54</v>
          </cell>
          <cell r="G100">
            <v>163.22</v>
          </cell>
        </row>
        <row r="101">
          <cell r="B101" t="str">
            <v>Drenos</v>
          </cell>
        </row>
        <row r="102">
          <cell r="A102" t="str">
            <v>P 03.991.01f</v>
          </cell>
          <cell r="B102" t="str">
            <v>Dreno de FF D= 150 mm x 400mm</v>
          </cell>
          <cell r="C102" t="str">
            <v/>
          </cell>
          <cell r="D102" t="str">
            <v/>
          </cell>
          <cell r="E102" t="str">
            <v>un</v>
          </cell>
          <cell r="F102">
            <v>18</v>
          </cell>
          <cell r="G102">
            <v>20.37</v>
          </cell>
        </row>
        <row r="103">
          <cell r="F103" t="str">
            <v>SUB-TOTAL</v>
          </cell>
        </row>
        <row r="105">
          <cell r="B105" t="str">
            <v>OBRAS COMPLEMENTARES</v>
          </cell>
        </row>
        <row r="106">
          <cell r="A106" t="str">
            <v>05.100.00</v>
          </cell>
          <cell r="B106" t="str">
            <v>Enleivamento</v>
          </cell>
          <cell r="C106" t="str">
            <v>DNER-ES341/97</v>
          </cell>
          <cell r="D106" t="str">
            <v/>
          </cell>
          <cell r="E106" t="str">
            <v>m2</v>
          </cell>
          <cell r="F106">
            <v>37800</v>
          </cell>
          <cell r="G106">
            <v>2.06</v>
          </cell>
        </row>
        <row r="107">
          <cell r="A107" t="str">
            <v>DER53460a</v>
          </cell>
          <cell r="B107" t="str">
            <v>Calçamento com briquetes de 6 cm</v>
          </cell>
          <cell r="C107" t="str">
            <v/>
          </cell>
          <cell r="D107" t="str">
            <v/>
          </cell>
          <cell r="E107" t="str">
            <v>m2</v>
          </cell>
          <cell r="F107">
            <v>700</v>
          </cell>
          <cell r="G107">
            <v>20.48</v>
          </cell>
        </row>
        <row r="108">
          <cell r="A108" t="str">
            <v>P 05.100.01</v>
          </cell>
          <cell r="B108" t="str">
            <v>Fornecimento e plantio de lírio amarelo</v>
          </cell>
          <cell r="C108" t="str">
            <v/>
          </cell>
          <cell r="D108" t="str">
            <v/>
          </cell>
          <cell r="E108" t="str">
            <v>m2</v>
          </cell>
          <cell r="F108">
            <v>544</v>
          </cell>
          <cell r="G108">
            <v>14.14</v>
          </cell>
        </row>
        <row r="109">
          <cell r="A109" t="str">
            <v>P 05.100.02</v>
          </cell>
          <cell r="B109" t="str">
            <v>Fornecimento e plantio de árvore selecionada</v>
          </cell>
          <cell r="C109" t="str">
            <v/>
          </cell>
          <cell r="D109" t="str">
            <v/>
          </cell>
          <cell r="E109" t="str">
            <v>un</v>
          </cell>
          <cell r="F109">
            <v>404</v>
          </cell>
          <cell r="G109">
            <v>6.02</v>
          </cell>
        </row>
        <row r="110">
          <cell r="A110" t="str">
            <v>05.102.00</v>
          </cell>
          <cell r="B110" t="str">
            <v>Hidrossemeadura</v>
          </cell>
          <cell r="C110" t="str">
            <v>DNER-ES341/97</v>
          </cell>
          <cell r="D110" t="str">
            <v/>
          </cell>
          <cell r="E110" t="str">
            <v>m2</v>
          </cell>
          <cell r="F110">
            <v>3618</v>
          </cell>
          <cell r="G110">
            <v>0.49</v>
          </cell>
        </row>
        <row r="111">
          <cell r="A111" t="str">
            <v>PI 60</v>
          </cell>
          <cell r="B111" t="str">
            <v>Lâmpada a vapor de mercúrio 250W</v>
          </cell>
          <cell r="C111" t="str">
            <v/>
          </cell>
          <cell r="D111" t="str">
            <v/>
          </cell>
          <cell r="E111" t="str">
            <v>un</v>
          </cell>
          <cell r="F111">
            <v>20</v>
          </cell>
          <cell r="G111">
            <v>16.3</v>
          </cell>
        </row>
        <row r="112">
          <cell r="A112" t="str">
            <v>PI 52</v>
          </cell>
          <cell r="B112" t="str">
            <v>Luminária IMB C-300 ou similar</v>
          </cell>
          <cell r="C112" t="str">
            <v/>
          </cell>
          <cell r="D112" t="str">
            <v/>
          </cell>
          <cell r="E112" t="str">
            <v>un</v>
          </cell>
          <cell r="F112">
            <v>4</v>
          </cell>
          <cell r="G112">
            <v>410</v>
          </cell>
        </row>
        <row r="113">
          <cell r="A113" t="str">
            <v>PI 13</v>
          </cell>
          <cell r="B113" t="str">
            <v>Eletroduto de aço 20mm, vara de 3m</v>
          </cell>
          <cell r="C113" t="str">
            <v/>
          </cell>
          <cell r="D113" t="str">
            <v/>
          </cell>
          <cell r="E113" t="str">
            <v>un</v>
          </cell>
          <cell r="F113">
            <v>8</v>
          </cell>
          <cell r="G113">
            <v>14.49</v>
          </cell>
        </row>
        <row r="114">
          <cell r="A114" t="str">
            <v>PI 62</v>
          </cell>
          <cell r="B114" t="str">
            <v>Caixa de passagem para instalação aparente D=20mm, tipo T</v>
          </cell>
          <cell r="C114" t="str">
            <v/>
          </cell>
          <cell r="D114" t="str">
            <v/>
          </cell>
          <cell r="E114" t="str">
            <v>un</v>
          </cell>
          <cell r="F114">
            <v>4</v>
          </cell>
          <cell r="G114">
            <v>20</v>
          </cell>
        </row>
        <row r="115">
          <cell r="A115" t="str">
            <v>PI 15</v>
          </cell>
          <cell r="B115" t="str">
            <v>Caixa de passagem para instalação aparente D=20mm, tipo LB</v>
          </cell>
          <cell r="C115" t="str">
            <v/>
          </cell>
          <cell r="D115" t="str">
            <v/>
          </cell>
          <cell r="E115" t="str">
            <v>un</v>
          </cell>
          <cell r="F115">
            <v>2</v>
          </cell>
          <cell r="G115">
            <v>3.62</v>
          </cell>
        </row>
        <row r="116">
          <cell r="A116" t="str">
            <v>PI 18</v>
          </cell>
          <cell r="B116" t="str">
            <v>Braço curvo p/ iluminação pública padrão CELESC</v>
          </cell>
          <cell r="C116" t="str">
            <v/>
          </cell>
          <cell r="D116" t="str">
            <v/>
          </cell>
          <cell r="E116" t="str">
            <v>un</v>
          </cell>
          <cell r="F116">
            <v>20</v>
          </cell>
          <cell r="G116">
            <v>6.33</v>
          </cell>
        </row>
        <row r="117">
          <cell r="A117" t="str">
            <v>PI 22</v>
          </cell>
          <cell r="B117" t="str">
            <v>Base completa com fusível Diazed, 6A, retardado, incluíndo tampa, anel de proteção e ajuste</v>
          </cell>
          <cell r="C117" t="str">
            <v/>
          </cell>
          <cell r="D117" t="str">
            <v/>
          </cell>
          <cell r="E117" t="str">
            <v>un</v>
          </cell>
          <cell r="F117">
            <v>22</v>
          </cell>
          <cell r="G117">
            <v>8.6300000000000008</v>
          </cell>
        </row>
        <row r="118">
          <cell r="A118" t="str">
            <v>PI 23</v>
          </cell>
          <cell r="B118" t="str">
            <v>Contator tripolar a seco, p/ corrente alternada - 55 A, para uso em rede 380/220V - 60Hz</v>
          </cell>
          <cell r="C118" t="str">
            <v/>
          </cell>
          <cell r="D118" t="str">
            <v/>
          </cell>
          <cell r="E118" t="str">
            <v>un</v>
          </cell>
          <cell r="F118">
            <v>2</v>
          </cell>
          <cell r="G118">
            <v>234.6</v>
          </cell>
        </row>
        <row r="119">
          <cell r="A119" t="str">
            <v>PI 24</v>
          </cell>
          <cell r="B119" t="str">
            <v>Fita elétrica auto fusão a base de borracha EPR</v>
          </cell>
          <cell r="C119" t="str">
            <v/>
          </cell>
          <cell r="D119" t="str">
            <v/>
          </cell>
          <cell r="E119" t="str">
            <v>un</v>
          </cell>
          <cell r="F119">
            <v>4</v>
          </cell>
          <cell r="G119">
            <v>6.39</v>
          </cell>
        </row>
        <row r="120">
          <cell r="A120" t="str">
            <v>PI 25</v>
          </cell>
          <cell r="B120" t="str">
            <v>Fita adesiva plástica isolante</v>
          </cell>
          <cell r="C120" t="str">
            <v/>
          </cell>
          <cell r="D120" t="str">
            <v/>
          </cell>
          <cell r="E120" t="str">
            <v>un</v>
          </cell>
          <cell r="F120">
            <v>6</v>
          </cell>
          <cell r="G120">
            <v>3.84</v>
          </cell>
        </row>
        <row r="121">
          <cell r="A121" t="str">
            <v>PI 26</v>
          </cell>
          <cell r="B121" t="str">
            <v>Relé fotoelétrico c/ suporte para fixação galv. com furo 18mm</v>
          </cell>
          <cell r="C121" t="str">
            <v/>
          </cell>
          <cell r="D121" t="str">
            <v/>
          </cell>
          <cell r="E121" t="str">
            <v>un</v>
          </cell>
          <cell r="F121">
            <v>22</v>
          </cell>
          <cell r="G121">
            <v>11.5</v>
          </cell>
        </row>
        <row r="122">
          <cell r="A122" t="str">
            <v>PI 56</v>
          </cell>
          <cell r="B122" t="str">
            <v>Cabo isolado p/ 1000V, 4 mm² de alumínio</v>
          </cell>
          <cell r="C122" t="str">
            <v/>
          </cell>
          <cell r="D122" t="str">
            <v/>
          </cell>
          <cell r="E122" t="str">
            <v>m</v>
          </cell>
          <cell r="F122">
            <v>110</v>
          </cell>
          <cell r="G122">
            <v>0.37</v>
          </cell>
        </row>
        <row r="123">
          <cell r="A123" t="str">
            <v>PI 28</v>
          </cell>
          <cell r="B123" t="str">
            <v>Eletroduto de aço tipo pesado 100mm</v>
          </cell>
          <cell r="C123" t="str">
            <v/>
          </cell>
          <cell r="D123" t="str">
            <v/>
          </cell>
          <cell r="E123" t="str">
            <v>m</v>
          </cell>
          <cell r="F123">
            <v>140</v>
          </cell>
          <cell r="G123">
            <v>28.55</v>
          </cell>
        </row>
        <row r="124">
          <cell r="A124" t="str">
            <v>PI 29</v>
          </cell>
          <cell r="B124" t="str">
            <v>Curva em alumínio fundido de alta resistência, fixação por encaixe,50mm</v>
          </cell>
          <cell r="C124" t="str">
            <v/>
          </cell>
          <cell r="D124" t="str">
            <v/>
          </cell>
          <cell r="E124" t="str">
            <v>un</v>
          </cell>
          <cell r="F124">
            <v>2</v>
          </cell>
          <cell r="G124">
            <v>18.75</v>
          </cell>
        </row>
        <row r="125">
          <cell r="A125" t="str">
            <v>PI 30</v>
          </cell>
          <cell r="B125" t="str">
            <v>Haste para aterramento aço-cobre D 13x2400mm</v>
          </cell>
          <cell r="C125" t="str">
            <v/>
          </cell>
          <cell r="D125" t="str">
            <v/>
          </cell>
          <cell r="E125" t="str">
            <v>un</v>
          </cell>
          <cell r="F125">
            <v>12</v>
          </cell>
          <cell r="G125">
            <v>6.04</v>
          </cell>
        </row>
        <row r="126">
          <cell r="A126" t="str">
            <v>PI 31</v>
          </cell>
          <cell r="B126" t="str">
            <v>Cabo de cobre nú meio duro, 7 fios 2AWG</v>
          </cell>
          <cell r="C126" t="str">
            <v/>
          </cell>
          <cell r="D126" t="str">
            <v/>
          </cell>
          <cell r="E126" t="str">
            <v>kg</v>
          </cell>
          <cell r="F126">
            <v>4</v>
          </cell>
          <cell r="G126">
            <v>7.02</v>
          </cell>
        </row>
        <row r="127">
          <cell r="A127" t="str">
            <v>PI 32</v>
          </cell>
          <cell r="B127" t="str">
            <v>Conetor paralelo, liga alumínio tronco 1/0-4 AWG e derivação 2-4AWG</v>
          </cell>
          <cell r="C127" t="str">
            <v/>
          </cell>
          <cell r="D127" t="str">
            <v/>
          </cell>
          <cell r="E127" t="str">
            <v>un</v>
          </cell>
          <cell r="F127">
            <v>5</v>
          </cell>
          <cell r="G127">
            <v>1.04</v>
          </cell>
        </row>
        <row r="128">
          <cell r="A128" t="str">
            <v>PI 20</v>
          </cell>
          <cell r="B128" t="str">
            <v>Poste de concreto duplo T 10m, 150 daN</v>
          </cell>
          <cell r="C128" t="str">
            <v/>
          </cell>
          <cell r="D128" t="str">
            <v/>
          </cell>
          <cell r="E128" t="str">
            <v>un</v>
          </cell>
          <cell r="F128">
            <v>10</v>
          </cell>
          <cell r="G128">
            <v>200</v>
          </cell>
        </row>
        <row r="129">
          <cell r="A129" t="str">
            <v>PI 48</v>
          </cell>
          <cell r="B129" t="str">
            <v>Armação secundária p/ 2 estribo</v>
          </cell>
          <cell r="C129" t="str">
            <v/>
          </cell>
          <cell r="D129" t="str">
            <v/>
          </cell>
          <cell r="E129" t="str">
            <v>un</v>
          </cell>
          <cell r="F129">
            <v>20</v>
          </cell>
          <cell r="G129">
            <v>7.5</v>
          </cell>
        </row>
        <row r="130">
          <cell r="A130" t="str">
            <v>PI 49</v>
          </cell>
          <cell r="B130" t="str">
            <v>Armação secundária p/ 1 estribo</v>
          </cell>
          <cell r="C130" t="str">
            <v/>
          </cell>
          <cell r="D130" t="str">
            <v/>
          </cell>
          <cell r="E130" t="str">
            <v>un</v>
          </cell>
          <cell r="F130">
            <v>10</v>
          </cell>
          <cell r="G130">
            <v>3.5</v>
          </cell>
        </row>
        <row r="131">
          <cell r="A131" t="str">
            <v>PI 33</v>
          </cell>
          <cell r="B131" t="str">
            <v>Tubo de aço galvanizado, vara de 6m e 50mm</v>
          </cell>
          <cell r="C131" t="str">
            <v/>
          </cell>
          <cell r="D131" t="str">
            <v/>
          </cell>
          <cell r="E131" t="str">
            <v>un</v>
          </cell>
          <cell r="F131">
            <v>2</v>
          </cell>
          <cell r="G131">
            <v>74.06</v>
          </cell>
        </row>
        <row r="132">
          <cell r="A132" t="str">
            <v>PI 34</v>
          </cell>
          <cell r="B132" t="str">
            <v>Construção de caixa tipo SP, ou pré-instalada com as mesmas características</v>
          </cell>
          <cell r="C132" t="str">
            <v/>
          </cell>
          <cell r="D132" t="str">
            <v/>
          </cell>
          <cell r="E132" t="str">
            <v>un</v>
          </cell>
          <cell r="F132">
            <v>6</v>
          </cell>
          <cell r="G132">
            <v>180</v>
          </cell>
        </row>
        <row r="133">
          <cell r="A133" t="str">
            <v>PI 36</v>
          </cell>
          <cell r="B133" t="str">
            <v>Construção de embasamento p/ poste tipo engastado, concreto duplo T, 10m de altura</v>
          </cell>
          <cell r="C133" t="str">
            <v/>
          </cell>
          <cell r="D133" t="str">
            <v/>
          </cell>
          <cell r="E133" t="str">
            <v>un</v>
          </cell>
          <cell r="F133">
            <v>10</v>
          </cell>
          <cell r="G133">
            <v>285</v>
          </cell>
        </row>
        <row r="134">
          <cell r="A134" t="str">
            <v>PI 37</v>
          </cell>
          <cell r="B134" t="str">
            <v>Lançamento de cabos em dutos de aço, classe 1000V, circuito trifásico mais neutro, e monofásico</v>
          </cell>
          <cell r="C134" t="str">
            <v/>
          </cell>
          <cell r="D134" t="str">
            <v/>
          </cell>
          <cell r="E134" t="str">
            <v>m</v>
          </cell>
          <cell r="F134">
            <v>70</v>
          </cell>
          <cell r="G134">
            <v>4</v>
          </cell>
        </row>
        <row r="135">
          <cell r="A135" t="str">
            <v>PI 38</v>
          </cell>
          <cell r="B135" t="str">
            <v>Confecção de emendas retas ou derivação em cabos classe 1000V, c/ conector à compressão</v>
          </cell>
          <cell r="C135" t="str">
            <v/>
          </cell>
          <cell r="D135" t="str">
            <v/>
          </cell>
          <cell r="E135" t="str">
            <v>un</v>
          </cell>
          <cell r="F135">
            <v>2</v>
          </cell>
          <cell r="G135">
            <v>4.5</v>
          </cell>
        </row>
        <row r="136">
          <cell r="A136" t="str">
            <v>PI 39</v>
          </cell>
          <cell r="B136" t="str">
            <v>Fixação de haste de terra e conexão ao neutro</v>
          </cell>
          <cell r="C136" t="str">
            <v/>
          </cell>
          <cell r="D136" t="str">
            <v/>
          </cell>
          <cell r="E136" t="str">
            <v>un</v>
          </cell>
          <cell r="F136">
            <v>12</v>
          </cell>
          <cell r="G136">
            <v>35</v>
          </cell>
        </row>
        <row r="137">
          <cell r="A137" t="str">
            <v>PI 41</v>
          </cell>
          <cell r="B137" t="str">
            <v>Instalação de tubo de aço vara de 6m e curva de entrada de cabos na lateral do poste c/ fix. dutos</v>
          </cell>
          <cell r="C137" t="str">
            <v/>
          </cell>
          <cell r="D137" t="str">
            <v/>
          </cell>
          <cell r="E137" t="str">
            <v>un</v>
          </cell>
          <cell r="F137">
            <v>2</v>
          </cell>
          <cell r="G137">
            <v>200</v>
          </cell>
        </row>
        <row r="138">
          <cell r="A138" t="str">
            <v>PI 43</v>
          </cell>
          <cell r="B138" t="str">
            <v>Travessia de pista asfáltica p/ lançamento dutos aço tipo pesado 100mm</v>
          </cell>
          <cell r="C138" t="str">
            <v/>
          </cell>
          <cell r="D138" t="str">
            <v/>
          </cell>
          <cell r="E138" t="str">
            <v>m</v>
          </cell>
          <cell r="F138">
            <v>70</v>
          </cell>
          <cell r="G138">
            <v>70</v>
          </cell>
        </row>
        <row r="139">
          <cell r="A139" t="str">
            <v>PI 44</v>
          </cell>
          <cell r="B139" t="str">
            <v>Montagem eletromecânica de luminária 10,0m de altura, c/ fixação dos equip.e conexões elétricos</v>
          </cell>
          <cell r="C139" t="str">
            <v/>
          </cell>
          <cell r="D139" t="str">
            <v/>
          </cell>
          <cell r="E139" t="str">
            <v>un</v>
          </cell>
          <cell r="F139">
            <v>10</v>
          </cell>
          <cell r="G139">
            <v>60</v>
          </cell>
        </row>
        <row r="140">
          <cell r="A140" t="str">
            <v>PI 58</v>
          </cell>
          <cell r="B140" t="str">
            <v>Fixação de caixas de passagem p/ instalação aparente D=20mm</v>
          </cell>
          <cell r="C140" t="str">
            <v/>
          </cell>
          <cell r="D140" t="str">
            <v/>
          </cell>
          <cell r="E140" t="str">
            <v>un</v>
          </cell>
          <cell r="F140">
            <v>4</v>
          </cell>
          <cell r="G140">
            <v>10</v>
          </cell>
        </row>
        <row r="141">
          <cell r="A141" t="str">
            <v>PI 59</v>
          </cell>
          <cell r="B141" t="str">
            <v>Instalação de luminária blindada para lâmpada a vapor de mercúrio 250W</v>
          </cell>
          <cell r="C141" t="str">
            <v/>
          </cell>
          <cell r="D141" t="str">
            <v/>
          </cell>
          <cell r="E141" t="str">
            <v>un</v>
          </cell>
          <cell r="F141">
            <v>4</v>
          </cell>
          <cell r="G141">
            <v>20</v>
          </cell>
        </row>
        <row r="142">
          <cell r="A142" t="str">
            <v>PI 01</v>
          </cell>
          <cell r="B142" t="str">
            <v>Poste de aço galv. a fogo, c/ 20,0m de alt. p/ instal. tipo engastado</v>
          </cell>
          <cell r="C142" t="str">
            <v/>
          </cell>
          <cell r="D142" t="str">
            <v/>
          </cell>
          <cell r="E142" t="str">
            <v>un</v>
          </cell>
          <cell r="F142">
            <v>1</v>
          </cell>
          <cell r="G142">
            <v>2662.25</v>
          </cell>
        </row>
        <row r="143">
          <cell r="A143" t="str">
            <v>PI 07</v>
          </cell>
          <cell r="B143" t="str">
            <v>Suporte p/ luminária tipo ZGP402 da Philips ou similar</v>
          </cell>
          <cell r="C143" t="str">
            <v/>
          </cell>
          <cell r="D143" t="str">
            <v/>
          </cell>
          <cell r="E143" t="str">
            <v>un</v>
          </cell>
          <cell r="F143">
            <v>1</v>
          </cell>
          <cell r="G143">
            <v>100</v>
          </cell>
        </row>
        <row r="144">
          <cell r="A144" t="str">
            <v>PI 04</v>
          </cell>
          <cell r="B144" t="str">
            <v xml:space="preserve">Luminária p/ iluminação pública ref.SRC-612 da Philips ou similar </v>
          </cell>
          <cell r="C144" t="str">
            <v/>
          </cell>
          <cell r="D144" t="str">
            <v/>
          </cell>
          <cell r="E144" t="str">
            <v>un</v>
          </cell>
          <cell r="F144">
            <v>2</v>
          </cell>
          <cell r="G144">
            <v>425.5</v>
          </cell>
        </row>
        <row r="145">
          <cell r="A145" t="str">
            <v>PI 03</v>
          </cell>
          <cell r="B145" t="str">
            <v xml:space="preserve">Luminária p/ iluminação pública ref.HRC-612 da Philips ou similar </v>
          </cell>
          <cell r="C145" t="str">
            <v/>
          </cell>
          <cell r="D145" t="str">
            <v/>
          </cell>
          <cell r="E145" t="str">
            <v>un</v>
          </cell>
          <cell r="F145">
            <v>20</v>
          </cell>
          <cell r="G145">
            <v>400</v>
          </cell>
        </row>
        <row r="146">
          <cell r="A146" t="str">
            <v>PI 09</v>
          </cell>
          <cell r="B146" t="str">
            <v>Lâmpada a vapor de sódio 400W, alta pressão, base E40</v>
          </cell>
          <cell r="C146" t="str">
            <v/>
          </cell>
          <cell r="D146" t="str">
            <v/>
          </cell>
          <cell r="E146" t="str">
            <v>un</v>
          </cell>
          <cell r="F146">
            <v>2</v>
          </cell>
          <cell r="G146">
            <v>33.35</v>
          </cell>
        </row>
        <row r="147">
          <cell r="A147" t="str">
            <v>PI 35</v>
          </cell>
          <cell r="B147" t="str">
            <v>Construção de embasamento p/ poste tipo engastado, 20m de altura</v>
          </cell>
          <cell r="C147" t="str">
            <v/>
          </cell>
          <cell r="D147" t="str">
            <v/>
          </cell>
          <cell r="E147" t="str">
            <v>un</v>
          </cell>
          <cell r="F147">
            <v>1</v>
          </cell>
          <cell r="G147">
            <v>494</v>
          </cell>
        </row>
        <row r="148">
          <cell r="A148" t="str">
            <v>PI 42</v>
          </cell>
          <cell r="B148" t="str">
            <v>Instalação de poste de aço de 20m de altura engastado</v>
          </cell>
          <cell r="C148" t="str">
            <v/>
          </cell>
          <cell r="D148" t="str">
            <v/>
          </cell>
          <cell r="E148" t="str">
            <v>un</v>
          </cell>
          <cell r="F148">
            <v>1</v>
          </cell>
          <cell r="G148">
            <v>250</v>
          </cell>
        </row>
        <row r="149">
          <cell r="A149" t="str">
            <v>PI 69</v>
          </cell>
          <cell r="B149" t="str">
            <v>Instalação de poste concreto duplo T, 10m de altura, engastado</v>
          </cell>
          <cell r="C149" t="str">
            <v/>
          </cell>
          <cell r="D149" t="str">
            <v/>
          </cell>
          <cell r="E149" t="str">
            <v>un</v>
          </cell>
          <cell r="F149">
            <v>10</v>
          </cell>
          <cell r="G149">
            <v>200</v>
          </cell>
        </row>
        <row r="150">
          <cell r="A150" t="str">
            <v>PI 27</v>
          </cell>
          <cell r="B150" t="str">
            <v>Cabo isolado p/ 1000V, bitola 35mm²</v>
          </cell>
          <cell r="C150" t="str">
            <v/>
          </cell>
          <cell r="D150" t="str">
            <v/>
          </cell>
          <cell r="E150" t="str">
            <v>m</v>
          </cell>
          <cell r="F150">
            <v>200</v>
          </cell>
          <cell r="G150">
            <v>1.55</v>
          </cell>
        </row>
        <row r="151">
          <cell r="A151" t="str">
            <v>PI 65</v>
          </cell>
          <cell r="B151" t="str">
            <v>Cabo de alumínio 1/0</v>
          </cell>
          <cell r="C151" t="str">
            <v/>
          </cell>
          <cell r="D151" t="str">
            <v/>
          </cell>
          <cell r="E151" t="str">
            <v>m</v>
          </cell>
          <cell r="F151">
            <v>2650</v>
          </cell>
          <cell r="G151">
            <v>1.7</v>
          </cell>
        </row>
        <row r="152">
          <cell r="A152" t="str">
            <v>PI 66</v>
          </cell>
          <cell r="B152" t="str">
            <v>Cabo isolado p/ 1000 V, 6 mm2 de alumínio</v>
          </cell>
          <cell r="C152" t="str">
            <v/>
          </cell>
          <cell r="D152" t="str">
            <v/>
          </cell>
          <cell r="E152" t="str">
            <v>m</v>
          </cell>
          <cell r="F152">
            <v>20</v>
          </cell>
          <cell r="G152">
            <v>1</v>
          </cell>
        </row>
        <row r="153">
          <cell r="A153" t="str">
            <v>PI 67</v>
          </cell>
          <cell r="B153" t="str">
            <v>Cabo isolado p/ 1000 V, 2,5 mm2 de alumínio</v>
          </cell>
          <cell r="C153" t="str">
            <v/>
          </cell>
          <cell r="D153" t="str">
            <v/>
          </cell>
          <cell r="E153" t="str">
            <v>m</v>
          </cell>
          <cell r="F153">
            <v>60</v>
          </cell>
          <cell r="G153">
            <v>0.6</v>
          </cell>
        </row>
        <row r="154">
          <cell r="A154" t="str">
            <v>R1</v>
          </cell>
          <cell r="B154" t="str">
            <v>Remanejamento de Rede de Baixa Tensão (220/380V)</v>
          </cell>
          <cell r="C154" t="str">
            <v/>
          </cell>
          <cell r="D154" t="str">
            <v/>
          </cell>
          <cell r="E154" t="str">
            <v>m</v>
          </cell>
          <cell r="F154">
            <v>100</v>
          </cell>
          <cell r="G154">
            <v>4.7</v>
          </cell>
        </row>
        <row r="155">
          <cell r="A155" t="str">
            <v>R2</v>
          </cell>
          <cell r="B155" t="str">
            <v>Remanejamento de Rede de Alta Tensão (138kV)</v>
          </cell>
          <cell r="C155" t="str">
            <v/>
          </cell>
          <cell r="D155" t="str">
            <v/>
          </cell>
          <cell r="E155" t="str">
            <v>m</v>
          </cell>
          <cell r="F155">
            <v>120</v>
          </cell>
          <cell r="G155">
            <v>6.2</v>
          </cell>
        </row>
        <row r="156">
          <cell r="A156" t="str">
            <v>R10</v>
          </cell>
          <cell r="B156" t="str">
            <v>Remanejamento de Poste de Concreto 10/150</v>
          </cell>
          <cell r="C156" t="str">
            <v/>
          </cell>
          <cell r="D156" t="str">
            <v/>
          </cell>
          <cell r="E156" t="str">
            <v>un</v>
          </cell>
          <cell r="F156">
            <v>2</v>
          </cell>
          <cell r="G156">
            <v>75</v>
          </cell>
        </row>
        <row r="157">
          <cell r="A157" t="str">
            <v>R11</v>
          </cell>
          <cell r="B157" t="str">
            <v>Remanejamento de Poste de Concreto 10/300</v>
          </cell>
          <cell r="C157" t="str">
            <v/>
          </cell>
          <cell r="D157" t="str">
            <v/>
          </cell>
          <cell r="E157" t="str">
            <v>un</v>
          </cell>
          <cell r="F157">
            <v>2</v>
          </cell>
          <cell r="G157">
            <v>75</v>
          </cell>
        </row>
      </sheetData>
      <sheetData sheetId="16"/>
      <sheetData sheetId="17"/>
      <sheetData sheetId="18" refreshError="1"/>
      <sheetData sheetId="19" refreshError="1"/>
      <sheetData sheetId="20" refreshError="1">
        <row r="14">
          <cell r="A14" t="str">
            <v>P02.999.10</v>
          </cell>
          <cell r="B14" t="str">
            <v>Frezagem de revestimento em CAUQ e&lt;= 8 cm c/transporte até 2km</v>
          </cell>
          <cell r="C14" t="str">
            <v/>
          </cell>
          <cell r="D14" t="str">
            <v/>
          </cell>
          <cell r="E14" t="str">
            <v>m3</v>
          </cell>
          <cell r="F14">
            <v>4008</v>
          </cell>
          <cell r="G14">
            <v>24.96</v>
          </cell>
        </row>
        <row r="15">
          <cell r="A15" t="str">
            <v>02.400.00</v>
          </cell>
          <cell r="B15" t="str">
            <v>Pintura de ligação - Fornec., transporte e execução</v>
          </cell>
          <cell r="C15" t="str">
            <v>DNER-ES307/97</v>
          </cell>
          <cell r="D15" t="str">
            <v/>
          </cell>
          <cell r="E15" t="str">
            <v>m2</v>
          </cell>
          <cell r="F15">
            <v>267192</v>
          </cell>
          <cell r="G15">
            <v>0.41</v>
          </cell>
        </row>
        <row r="16">
          <cell r="A16" t="str">
            <v>02.540.01</v>
          </cell>
          <cell r="B16" t="str">
            <v>Concreto betuminoso usinado a quente - usina 100/140 t/h</v>
          </cell>
          <cell r="C16" t="str">
            <v>DNER-ES313/97</v>
          </cell>
          <cell r="D16" t="str">
            <v/>
          </cell>
          <cell r="E16" t="str">
            <v>t</v>
          </cell>
          <cell r="F16">
            <v>32063</v>
          </cell>
          <cell r="G16">
            <v>67.64</v>
          </cell>
        </row>
      </sheetData>
      <sheetData sheetId="21" refreshError="1">
        <row r="14">
          <cell r="A14" t="str">
            <v>01.000.00</v>
          </cell>
          <cell r="B14" t="str">
            <v>Desmatamento,destocamento e limpeza de área com árvore até 0,15m</v>
          </cell>
          <cell r="C14" t="str">
            <v>DNER-ES278/97</v>
          </cell>
          <cell r="D14" t="str">
            <v/>
          </cell>
          <cell r="E14" t="str">
            <v>m2</v>
          </cell>
          <cell r="F14">
            <v>221400</v>
          </cell>
          <cell r="G14">
            <v>7.0000000000000007E-2</v>
          </cell>
        </row>
        <row r="15">
          <cell r="A15" t="str">
            <v>01.010.00</v>
          </cell>
          <cell r="B15" t="str">
            <v>Desmatamento e destocamento árvores de 0,15m a 0,30m</v>
          </cell>
          <cell r="C15" t="str">
            <v>DNER-ES278/97</v>
          </cell>
          <cell r="D15" t="str">
            <v/>
          </cell>
          <cell r="E15" t="str">
            <v>un</v>
          </cell>
          <cell r="F15">
            <v>2214</v>
          </cell>
          <cell r="G15">
            <v>8.92</v>
          </cell>
        </row>
        <row r="16">
          <cell r="A16" t="str">
            <v>01.011.00</v>
          </cell>
          <cell r="B16" t="str">
            <v>Desmatamento e destocamento árvores superior a 0,30m</v>
          </cell>
          <cell r="C16" t="str">
            <v>DNER-ES278/97</v>
          </cell>
          <cell r="D16" t="str">
            <v/>
          </cell>
          <cell r="E16" t="str">
            <v>un</v>
          </cell>
          <cell r="F16">
            <v>4428</v>
          </cell>
          <cell r="G16">
            <v>26.75</v>
          </cell>
        </row>
        <row r="17">
          <cell r="A17" t="str">
            <v>01.100.01</v>
          </cell>
          <cell r="B17" t="str">
            <v>Escavação,carga e transportes de material de 1a  categoria DMT &lt;= 50m</v>
          </cell>
          <cell r="C17" t="str">
            <v>DNER-ES280/97</v>
          </cell>
          <cell r="D17" t="str">
            <v/>
          </cell>
          <cell r="E17" t="str">
            <v>m3</v>
          </cell>
          <cell r="F17">
            <v>1000</v>
          </cell>
          <cell r="G17">
            <v>0.62</v>
          </cell>
        </row>
        <row r="18">
          <cell r="A18" t="str">
            <v>01.100.09</v>
          </cell>
          <cell r="B18" t="str">
            <v>Escavação,carga e transportes de material de 1a categoria DMT= 50 a 200m</v>
          </cell>
          <cell r="C18" t="str">
            <v>DNER-ES280/97</v>
          </cell>
          <cell r="D18" t="str">
            <v/>
          </cell>
          <cell r="E18" t="str">
            <v>m3</v>
          </cell>
          <cell r="F18">
            <v>2624</v>
          </cell>
          <cell r="G18">
            <v>1.89</v>
          </cell>
        </row>
        <row r="19">
          <cell r="A19" t="str">
            <v>01.100.10</v>
          </cell>
          <cell r="B19" t="str">
            <v>Escavação,carga e transportes de material de 1a categoria DMT= 200 a 400m</v>
          </cell>
          <cell r="C19" t="str">
            <v>DNER-ES280/97</v>
          </cell>
          <cell r="D19" t="str">
            <v/>
          </cell>
          <cell r="E19" t="str">
            <v>m3</v>
          </cell>
          <cell r="F19">
            <v>1478</v>
          </cell>
          <cell r="G19">
            <v>1.98</v>
          </cell>
        </row>
        <row r="20">
          <cell r="A20" t="str">
            <v>01.100.11</v>
          </cell>
          <cell r="B20" t="str">
            <v>Escavação,carga e transportes de material de 1a categoria DMT= 400 a 600m</v>
          </cell>
          <cell r="C20" t="str">
            <v>DNER-ES280/97</v>
          </cell>
          <cell r="D20" t="str">
            <v/>
          </cell>
          <cell r="E20" t="str">
            <v>m3</v>
          </cell>
          <cell r="F20">
            <v>1002</v>
          </cell>
          <cell r="G20">
            <v>2.12</v>
          </cell>
        </row>
        <row r="21">
          <cell r="A21" t="str">
            <v>01.100.12</v>
          </cell>
          <cell r="B21" t="str">
            <v>Escavação,carga e transportes de material de 1a categoria DMT= 600 a 800m</v>
          </cell>
          <cell r="C21" t="str">
            <v>DNER-ES280/97</v>
          </cell>
          <cell r="D21" t="str">
            <v/>
          </cell>
          <cell r="E21" t="str">
            <v>m3</v>
          </cell>
          <cell r="F21">
            <v>4665</v>
          </cell>
          <cell r="G21">
            <v>2.19</v>
          </cell>
        </row>
        <row r="22">
          <cell r="A22" t="str">
            <v>01.100.13</v>
          </cell>
          <cell r="B22" t="str">
            <v>Escavação,carga e transportes de material de 1a categoria DMT= 800 a 1000m</v>
          </cell>
          <cell r="C22" t="str">
            <v>DNER-ES280/97</v>
          </cell>
          <cell r="D22" t="str">
            <v/>
          </cell>
          <cell r="E22" t="str">
            <v>m3</v>
          </cell>
          <cell r="F22">
            <v>1693</v>
          </cell>
          <cell r="G22">
            <v>2.36</v>
          </cell>
        </row>
        <row r="23">
          <cell r="A23" t="str">
            <v>01.100.14</v>
          </cell>
          <cell r="B23" t="str">
            <v>Escavação,carga e transportes de material de 1a categoria DMT= 1000 a 1200m</v>
          </cell>
          <cell r="C23" t="str">
            <v>DNER-ES280/97</v>
          </cell>
          <cell r="D23" t="str">
            <v/>
          </cell>
          <cell r="E23" t="str">
            <v>m3</v>
          </cell>
          <cell r="F23">
            <v>292</v>
          </cell>
          <cell r="G23">
            <v>2.4</v>
          </cell>
        </row>
        <row r="24">
          <cell r="A24" t="str">
            <v>01.100.15</v>
          </cell>
          <cell r="B24" t="str">
            <v>Escavação,carga e transportes de material de 1a categoria DMT= 1200 a 1400m</v>
          </cell>
          <cell r="C24" t="str">
            <v>DNER-ES280/97</v>
          </cell>
          <cell r="D24" t="str">
            <v/>
          </cell>
          <cell r="E24" t="str">
            <v>m3</v>
          </cell>
          <cell r="F24">
            <v>2861</v>
          </cell>
          <cell r="G24">
            <v>2.62</v>
          </cell>
        </row>
        <row r="25">
          <cell r="A25" t="str">
            <v>01.100.18</v>
          </cell>
          <cell r="B25" t="str">
            <v>Escavação,carga e transportes de material de 1a categoria DMT= 1800 a 2000m</v>
          </cell>
          <cell r="C25" t="str">
            <v>DNER-ES280/97</v>
          </cell>
          <cell r="D25" t="str">
            <v/>
          </cell>
          <cell r="E25" t="str">
            <v>m3</v>
          </cell>
          <cell r="F25">
            <v>1131</v>
          </cell>
          <cell r="G25">
            <v>2.92</v>
          </cell>
        </row>
        <row r="26">
          <cell r="A26" t="str">
            <v>01.100.19</v>
          </cell>
          <cell r="B26" t="str">
            <v>Escavação,carga e transportes de material de 1a categoria DMT= 2000 a 3000m</v>
          </cell>
          <cell r="C26" t="str">
            <v>DNER-ES280/97</v>
          </cell>
          <cell r="D26" t="str">
            <v/>
          </cell>
          <cell r="E26" t="str">
            <v>m3</v>
          </cell>
          <cell r="F26">
            <v>99</v>
          </cell>
          <cell r="G26">
            <v>3.26</v>
          </cell>
        </row>
        <row r="27">
          <cell r="A27" t="str">
            <v>DER50265</v>
          </cell>
          <cell r="B27" t="str">
            <v>Esc.  Carga e Transp. de mat. 1a cat. c/ CB 4000&lt;DMT&lt;5000m</v>
          </cell>
          <cell r="C27" t="str">
            <v/>
          </cell>
          <cell r="D27" t="str">
            <v/>
          </cell>
          <cell r="E27" t="str">
            <v>m3</v>
          </cell>
          <cell r="F27">
            <v>14245</v>
          </cell>
          <cell r="G27">
            <v>3.76</v>
          </cell>
        </row>
        <row r="28">
          <cell r="A28" t="str">
            <v>DER50260</v>
          </cell>
          <cell r="B28" t="str">
            <v>Esc.  Carga e Transp. de mat. 1a cat. c/ CB 5000&lt;DMT&lt;6000m</v>
          </cell>
          <cell r="C28" t="str">
            <v/>
          </cell>
          <cell r="D28" t="str">
            <v/>
          </cell>
          <cell r="E28" t="str">
            <v>m3</v>
          </cell>
          <cell r="F28">
            <v>6163</v>
          </cell>
          <cell r="G28">
            <v>4.29</v>
          </cell>
        </row>
        <row r="29">
          <cell r="A29" t="str">
            <v>DER50270</v>
          </cell>
          <cell r="B29" t="str">
            <v>Esc.  Carga e Transp. de mat. 1a cat. c/ CB 6000&lt;DMT&lt;7000m</v>
          </cell>
          <cell r="C29" t="str">
            <v/>
          </cell>
          <cell r="D29" t="str">
            <v/>
          </cell>
          <cell r="E29" t="str">
            <v>m3</v>
          </cell>
          <cell r="F29">
            <v>8063</v>
          </cell>
          <cell r="G29">
            <v>4.79</v>
          </cell>
        </row>
        <row r="30">
          <cell r="A30" t="str">
            <v>DER50325</v>
          </cell>
          <cell r="B30" t="str">
            <v>Esc.  Carga e Transp. de mat. 1a cat. c/ CB 14000&lt;DMT&lt;16000m</v>
          </cell>
          <cell r="C30" t="str">
            <v/>
          </cell>
          <cell r="D30" t="str">
            <v/>
          </cell>
          <cell r="E30" t="str">
            <v>m3</v>
          </cell>
          <cell r="F30">
            <v>23987</v>
          </cell>
          <cell r="G30">
            <v>9</v>
          </cell>
        </row>
        <row r="31">
          <cell r="A31" t="str">
            <v>DER50335</v>
          </cell>
          <cell r="B31" t="str">
            <v>Esc.  Carga e Transp. de mat. 1a cat. c/ CB 16000&lt;DMT&lt;18000m</v>
          </cell>
          <cell r="C31" t="str">
            <v/>
          </cell>
          <cell r="D31" t="str">
            <v/>
          </cell>
          <cell r="E31" t="str">
            <v>m3</v>
          </cell>
          <cell r="F31">
            <v>2816</v>
          </cell>
          <cell r="G31">
            <v>10.08</v>
          </cell>
        </row>
        <row r="32">
          <cell r="A32" t="str">
            <v>DER50365</v>
          </cell>
          <cell r="B32" t="str">
            <v>Esc.  Carga e Transp. de mat. 1a cat. c/ CB 22000&lt;DMT&lt;24000m</v>
          </cell>
          <cell r="C32" t="str">
            <v/>
          </cell>
          <cell r="D32" t="str">
            <v/>
          </cell>
          <cell r="E32" t="str">
            <v>m3</v>
          </cell>
          <cell r="F32">
            <v>12280</v>
          </cell>
          <cell r="G32">
            <v>13.06</v>
          </cell>
        </row>
        <row r="33">
          <cell r="A33" t="str">
            <v>DER50375</v>
          </cell>
          <cell r="B33" t="str">
            <v>Esc.  Carga e Transp. de mat. 1a cat. c/ CB 24000&lt;DMT&lt;26000m</v>
          </cell>
          <cell r="C33" t="str">
            <v/>
          </cell>
          <cell r="D33" t="str">
            <v/>
          </cell>
          <cell r="E33" t="str">
            <v>m3</v>
          </cell>
          <cell r="F33">
            <v>8549</v>
          </cell>
          <cell r="G33">
            <v>14.08</v>
          </cell>
        </row>
        <row r="34">
          <cell r="A34" t="str">
            <v>01.101.10</v>
          </cell>
          <cell r="B34" t="str">
            <v>Escavação,carga e transportes de material de 2a categoria,c/CB,  DMT 200 a 400m</v>
          </cell>
          <cell r="C34" t="str">
            <v>DNER-ES280/97</v>
          </cell>
          <cell r="D34" t="str">
            <v/>
          </cell>
          <cell r="E34" t="str">
            <v>m3</v>
          </cell>
          <cell r="F34">
            <v>904</v>
          </cell>
          <cell r="G34">
            <v>2.97</v>
          </cell>
        </row>
        <row r="35">
          <cell r="A35" t="str">
            <v>01.101.13</v>
          </cell>
          <cell r="B35" t="str">
            <v>Escavação,carga e transportes de material de 2a categoria,c/CB,  DMT 800 a 1 000m</v>
          </cell>
          <cell r="C35" t="str">
            <v>DNER-ES280/97</v>
          </cell>
          <cell r="D35" t="str">
            <v/>
          </cell>
          <cell r="E35" t="str">
            <v>m3</v>
          </cell>
          <cell r="F35">
            <v>837</v>
          </cell>
          <cell r="G35">
            <v>3.42</v>
          </cell>
        </row>
        <row r="36">
          <cell r="A36" t="str">
            <v>01.101.14</v>
          </cell>
          <cell r="B36" t="str">
            <v>Escavação,carga e transportes de material de 2a categoria,c/CB,  DMT 1000 a 1200m</v>
          </cell>
          <cell r="C36" t="str">
            <v>DNER-ES280/97</v>
          </cell>
          <cell r="D36" t="str">
            <v/>
          </cell>
          <cell r="E36" t="str">
            <v>m3</v>
          </cell>
          <cell r="F36">
            <v>479</v>
          </cell>
          <cell r="G36">
            <v>3.49</v>
          </cell>
        </row>
        <row r="37">
          <cell r="A37" t="str">
            <v>01.101.19</v>
          </cell>
          <cell r="B37" t="str">
            <v>Escavação,carga e transportes de material de 2a categoria,c/CB,  DMT 2000 a 3000m</v>
          </cell>
          <cell r="C37" t="str">
            <v>DNER-ES280/97</v>
          </cell>
          <cell r="D37" t="str">
            <v/>
          </cell>
          <cell r="E37" t="str">
            <v>m3</v>
          </cell>
          <cell r="F37">
            <v>231</v>
          </cell>
          <cell r="G37">
            <v>4.51</v>
          </cell>
        </row>
        <row r="38">
          <cell r="A38" t="str">
            <v>DER51235</v>
          </cell>
          <cell r="B38" t="str">
            <v>Escavação,carga e transportes de material de 2a categoria DMT 4000 a 5000m</v>
          </cell>
          <cell r="C38" t="str">
            <v/>
          </cell>
          <cell r="D38" t="str">
            <v/>
          </cell>
          <cell r="E38" t="str">
            <v>m3</v>
          </cell>
          <cell r="F38">
            <v>5988</v>
          </cell>
          <cell r="G38">
            <v>5.15</v>
          </cell>
        </row>
        <row r="39">
          <cell r="A39" t="str">
            <v>DER52087</v>
          </cell>
          <cell r="B39" t="str">
            <v>Esc. Carga e Transp. de solos moles 400&lt;DMT&lt;=600m</v>
          </cell>
          <cell r="C39" t="str">
            <v/>
          </cell>
          <cell r="D39" t="str">
            <v/>
          </cell>
          <cell r="E39" t="str">
            <v>m3</v>
          </cell>
          <cell r="F39">
            <v>1558</v>
          </cell>
          <cell r="G39">
            <v>4.5999999999999996</v>
          </cell>
        </row>
        <row r="40">
          <cell r="A40" t="str">
            <v>DER52090</v>
          </cell>
          <cell r="B40" t="str">
            <v>Esc. Carga e Transp. de solos moles 600&lt;DMT&lt;=800m</v>
          </cell>
          <cell r="C40" t="str">
            <v/>
          </cell>
          <cell r="D40" t="str">
            <v/>
          </cell>
          <cell r="E40" t="str">
            <v>m3</v>
          </cell>
          <cell r="F40">
            <v>12066</v>
          </cell>
          <cell r="G40">
            <v>4.6399999999999997</v>
          </cell>
        </row>
        <row r="41">
          <cell r="A41" t="str">
            <v>DER52095</v>
          </cell>
          <cell r="B41" t="str">
            <v>Esc. Carga e Transp. de solos moles 800&lt;DMT&lt;=1000m</v>
          </cell>
          <cell r="C41" t="str">
            <v/>
          </cell>
          <cell r="D41" t="str">
            <v/>
          </cell>
          <cell r="E41" t="str">
            <v>m3</v>
          </cell>
          <cell r="F41">
            <v>9412</v>
          </cell>
          <cell r="G41">
            <v>4.7</v>
          </cell>
        </row>
        <row r="42">
          <cell r="A42" t="str">
            <v>DER52100</v>
          </cell>
          <cell r="B42" t="str">
            <v>Esc. Carga e Transp. de solos moles 1000&lt;DMT&lt;=1200m</v>
          </cell>
          <cell r="C42" t="str">
            <v/>
          </cell>
          <cell r="D42" t="str">
            <v/>
          </cell>
          <cell r="E42" t="str">
            <v>m3</v>
          </cell>
          <cell r="F42">
            <v>960</v>
          </cell>
          <cell r="G42">
            <v>4.71</v>
          </cell>
        </row>
        <row r="43">
          <cell r="A43" t="str">
            <v>DER52101</v>
          </cell>
          <cell r="B43" t="str">
            <v>Esc. Carga e Transp. de solos moles 1200&lt;DMT&lt;=1400m</v>
          </cell>
          <cell r="C43" t="str">
            <v/>
          </cell>
          <cell r="D43" t="str">
            <v/>
          </cell>
          <cell r="E43" t="str">
            <v>m3</v>
          </cell>
          <cell r="F43">
            <v>2575</v>
          </cell>
          <cell r="G43">
            <v>4.74</v>
          </cell>
        </row>
        <row r="44">
          <cell r="A44" t="str">
            <v>DER52102</v>
          </cell>
          <cell r="B44" t="str">
            <v>Esc. Carga e Transp. de solos moles 1400&lt;DMT&lt;=1600m</v>
          </cell>
          <cell r="C44" t="str">
            <v/>
          </cell>
          <cell r="D44" t="str">
            <v/>
          </cell>
          <cell r="E44" t="str">
            <v>m3</v>
          </cell>
          <cell r="F44">
            <v>2321</v>
          </cell>
          <cell r="G44">
            <v>4.8099999999999996</v>
          </cell>
        </row>
        <row r="45">
          <cell r="A45" t="str">
            <v>01.510.00</v>
          </cell>
          <cell r="B45" t="str">
            <v>Compactação de aterros a 95% Proctor Normal</v>
          </cell>
          <cell r="C45" t="str">
            <v>DNER-ES282/97</v>
          </cell>
          <cell r="D45" t="str">
            <v/>
          </cell>
          <cell r="E45" t="str">
            <v>m3</v>
          </cell>
          <cell r="F45">
            <v>45560</v>
          </cell>
          <cell r="G45">
            <v>0.79</v>
          </cell>
        </row>
        <row r="46">
          <cell r="A46" t="str">
            <v>01.511.00</v>
          </cell>
          <cell r="B46" t="str">
            <v>Compactação de aterros a 100% Proctor Normal</v>
          </cell>
          <cell r="C46" t="str">
            <v>DNER-ES282/97</v>
          </cell>
          <cell r="D46" t="str">
            <v/>
          </cell>
          <cell r="E46" t="str">
            <v>m3</v>
          </cell>
          <cell r="F46">
            <v>13303</v>
          </cell>
          <cell r="G46">
            <v>1.36</v>
          </cell>
        </row>
        <row r="47">
          <cell r="F47" t="str">
            <v>SUB-TOTAL</v>
          </cell>
        </row>
        <row r="49">
          <cell r="B49" t="str">
            <v>PAVIMENTAÇÃO</v>
          </cell>
        </row>
        <row r="50">
          <cell r="A50" t="str">
            <v>02.000.00</v>
          </cell>
          <cell r="B50" t="str">
            <v>Regularização do subleito</v>
          </cell>
          <cell r="C50" t="str">
            <v/>
          </cell>
          <cell r="D50" t="str">
            <v/>
          </cell>
          <cell r="E50" t="str">
            <v>m2</v>
          </cell>
          <cell r="F50">
            <v>62658</v>
          </cell>
          <cell r="G50">
            <v>0.3</v>
          </cell>
        </row>
        <row r="51">
          <cell r="A51" t="str">
            <v>DER53110</v>
          </cell>
          <cell r="B51" t="str">
            <v>Camada de seixo classificado</v>
          </cell>
          <cell r="C51" t="str">
            <v/>
          </cell>
          <cell r="D51" t="str">
            <v/>
          </cell>
          <cell r="E51" t="str">
            <v>m3</v>
          </cell>
          <cell r="F51">
            <v>12034</v>
          </cell>
          <cell r="G51">
            <v>16.09</v>
          </cell>
        </row>
        <row r="52">
          <cell r="F52" t="str">
            <v>SUB-TOTAL</v>
          </cell>
        </row>
        <row r="54">
          <cell r="B54" t="str">
            <v>DRENAGEM</v>
          </cell>
        </row>
        <row r="55">
          <cell r="A55" t="str">
            <v>04.000.00</v>
          </cell>
          <cell r="B55" t="str">
            <v>Escavação manual em material de 1a categoria</v>
          </cell>
          <cell r="C55" t="str">
            <v/>
          </cell>
          <cell r="D55" t="str">
            <v/>
          </cell>
          <cell r="E55" t="str">
            <v>m3</v>
          </cell>
          <cell r="F55">
            <v>146</v>
          </cell>
          <cell r="G55">
            <v>17.57</v>
          </cell>
        </row>
        <row r="56">
          <cell r="A56" t="str">
            <v>04.001.00</v>
          </cell>
          <cell r="B56" t="str">
            <v>Escavação mecânica em material de 1a categoria</v>
          </cell>
          <cell r="C56" t="str">
            <v/>
          </cell>
          <cell r="D56" t="str">
            <v/>
          </cell>
          <cell r="E56" t="str">
            <v>m3</v>
          </cell>
          <cell r="F56">
            <v>332</v>
          </cell>
          <cell r="G56">
            <v>2.09</v>
          </cell>
        </row>
        <row r="57">
          <cell r="A57" t="str">
            <v>04.001.01</v>
          </cell>
          <cell r="B57" t="str">
            <v>Escavação mecânica,reaterro e compactação (material de 1a categoria)</v>
          </cell>
          <cell r="C57" t="str">
            <v/>
          </cell>
          <cell r="D57" t="str">
            <v/>
          </cell>
          <cell r="E57" t="str">
            <v>m3</v>
          </cell>
          <cell r="F57">
            <v>524</v>
          </cell>
          <cell r="G57">
            <v>3.03</v>
          </cell>
        </row>
        <row r="58">
          <cell r="A58" t="str">
            <v>04.011.00</v>
          </cell>
          <cell r="B58" t="str">
            <v>Escavação mecânica em material de 2a categoria</v>
          </cell>
          <cell r="C58" t="str">
            <v/>
          </cell>
          <cell r="D58" t="str">
            <v/>
          </cell>
          <cell r="E58" t="str">
            <v>m3</v>
          </cell>
          <cell r="F58">
            <v>291</v>
          </cell>
          <cell r="G58">
            <v>0.9</v>
          </cell>
        </row>
        <row r="59">
          <cell r="A59" t="str">
            <v>04.401.02</v>
          </cell>
          <cell r="B59" t="str">
            <v>Valeta de prot. de aterro c/ revest. vegetal VPA 02</v>
          </cell>
          <cell r="C59" t="str">
            <v/>
          </cell>
          <cell r="D59" t="str">
            <v/>
          </cell>
          <cell r="E59" t="str">
            <v>m</v>
          </cell>
          <cell r="F59">
            <v>7590</v>
          </cell>
          <cell r="G59">
            <v>24.32</v>
          </cell>
        </row>
        <row r="60">
          <cell r="A60" t="str">
            <v>04.900.21</v>
          </cell>
          <cell r="B60" t="str">
            <v>Sarjeta de cant. central de concreto-SCC 01</v>
          </cell>
          <cell r="C60" t="str">
            <v>DNER-ES288/97</v>
          </cell>
          <cell r="D60" t="str">
            <v/>
          </cell>
          <cell r="E60" t="str">
            <v>m</v>
          </cell>
          <cell r="F60">
            <v>3531</v>
          </cell>
          <cell r="G60">
            <v>13.85</v>
          </cell>
        </row>
        <row r="61">
          <cell r="A61" t="str">
            <v>04.900.22</v>
          </cell>
          <cell r="B61" t="str">
            <v>Sarjeta de cant. central de concreto-SCC 02</v>
          </cell>
          <cell r="C61" t="str">
            <v>DNER-ES288/97</v>
          </cell>
          <cell r="D61" t="str">
            <v/>
          </cell>
          <cell r="E61" t="str">
            <v>m</v>
          </cell>
          <cell r="F61">
            <v>110</v>
          </cell>
          <cell r="G61">
            <v>19.170000000000002</v>
          </cell>
        </row>
        <row r="62">
          <cell r="A62" t="str">
            <v>04.900.33</v>
          </cell>
          <cell r="B62" t="str">
            <v>Sarjeta triangular de grama-STG 03</v>
          </cell>
          <cell r="C62" t="str">
            <v/>
          </cell>
          <cell r="D62" t="str">
            <v/>
          </cell>
          <cell r="E62" t="str">
            <v>m</v>
          </cell>
          <cell r="F62">
            <v>66</v>
          </cell>
          <cell r="G62">
            <v>10.61</v>
          </cell>
        </row>
        <row r="63">
          <cell r="A63" t="str">
            <v>04.900.34</v>
          </cell>
          <cell r="B63" t="str">
            <v>Sarjeta triangular de grama-STG 04</v>
          </cell>
          <cell r="C63" t="str">
            <v/>
          </cell>
          <cell r="D63" t="str">
            <v/>
          </cell>
          <cell r="E63" t="str">
            <v>m</v>
          </cell>
          <cell r="F63">
            <v>2326</v>
          </cell>
          <cell r="G63">
            <v>8.4700000000000006</v>
          </cell>
        </row>
        <row r="64">
          <cell r="A64" t="str">
            <v>DER78150a</v>
          </cell>
          <cell r="B64" t="str">
            <v>Caixa coletora de sarjeta - CCS, D=60cm E H=1,5m</v>
          </cell>
          <cell r="C64" t="str">
            <v/>
          </cell>
          <cell r="D64" t="str">
            <v/>
          </cell>
          <cell r="E64" t="str">
            <v>un</v>
          </cell>
          <cell r="F64">
            <v>7</v>
          </cell>
          <cell r="G64">
            <v>500.45</v>
          </cell>
        </row>
        <row r="65">
          <cell r="A65" t="str">
            <v>04.930.01</v>
          </cell>
          <cell r="B65" t="str">
            <v>Caixa coletora de sarjeta-CCS 01</v>
          </cell>
          <cell r="C65" t="str">
            <v>DNER-ES287/97</v>
          </cell>
          <cell r="D65" t="str">
            <v/>
          </cell>
          <cell r="E65" t="str">
            <v>un</v>
          </cell>
          <cell r="F65">
            <v>1</v>
          </cell>
          <cell r="G65">
            <v>568.85</v>
          </cell>
        </row>
        <row r="66">
          <cell r="A66" t="str">
            <v>P 04.100.08</v>
          </cell>
          <cell r="B66" t="str">
            <v>Execução de galerias D=0,40 c/ lastro de concreto</v>
          </cell>
          <cell r="C66" t="str">
            <v/>
          </cell>
          <cell r="D66" t="str">
            <v/>
          </cell>
          <cell r="E66" t="str">
            <v>m</v>
          </cell>
          <cell r="F66">
            <v>48</v>
          </cell>
          <cell r="G66">
            <v>58.65</v>
          </cell>
        </row>
        <row r="67">
          <cell r="A67" t="str">
            <v>P 04.100.10</v>
          </cell>
          <cell r="B67" t="str">
            <v>Execução de galerias D=0,60 c/ lastro de concreto</v>
          </cell>
          <cell r="C67" t="str">
            <v/>
          </cell>
          <cell r="D67" t="str">
            <v/>
          </cell>
          <cell r="E67" t="str">
            <v>m</v>
          </cell>
          <cell r="F67">
            <v>146</v>
          </cell>
          <cell r="G67">
            <v>131.66</v>
          </cell>
        </row>
        <row r="68">
          <cell r="A68" t="str">
            <v>P 04.100.40</v>
          </cell>
          <cell r="B68" t="str">
            <v>Execução de galerias D=0,80m c/ lastro de concreto</v>
          </cell>
          <cell r="C68" t="str">
            <v/>
          </cell>
          <cell r="D68" t="str">
            <v/>
          </cell>
          <cell r="E68" t="str">
            <v>m</v>
          </cell>
          <cell r="F68">
            <v>10</v>
          </cell>
          <cell r="G68">
            <v>197.36</v>
          </cell>
        </row>
        <row r="69">
          <cell r="A69" t="str">
            <v>DER72350b</v>
          </cell>
          <cell r="B69" t="str">
            <v>Boca para BSTC D=40cm - Normal</v>
          </cell>
          <cell r="C69" t="str">
            <v/>
          </cell>
          <cell r="D69" t="str">
            <v/>
          </cell>
          <cell r="E69" t="str">
            <v>un</v>
          </cell>
          <cell r="F69">
            <v>2</v>
          </cell>
          <cell r="G69">
            <v>147.57</v>
          </cell>
        </row>
        <row r="70">
          <cell r="A70" t="str">
            <v>04.101.01</v>
          </cell>
          <cell r="B70" t="str">
            <v>Boca de BSTC D=0.60m-normal</v>
          </cell>
          <cell r="C70" t="str">
            <v>DNER-ES284/97</v>
          </cell>
          <cell r="D70" t="str">
            <v/>
          </cell>
          <cell r="E70" t="str">
            <v>un</v>
          </cell>
          <cell r="F70">
            <v>4</v>
          </cell>
          <cell r="G70">
            <v>299.62</v>
          </cell>
        </row>
        <row r="71">
          <cell r="F71" t="str">
            <v>SUB-TOTAL</v>
          </cell>
        </row>
        <row r="73">
          <cell r="B73" t="str">
            <v>OBRAS DE ARTE CORRENTES</v>
          </cell>
        </row>
        <row r="74">
          <cell r="A74" t="str">
            <v>04.001.01</v>
          </cell>
          <cell r="B74" t="str">
            <v>Escavação mecânica,reaterro e compactação (material de 1a categoria)</v>
          </cell>
          <cell r="C74" t="str">
            <v/>
          </cell>
          <cell r="D74" t="str">
            <v/>
          </cell>
          <cell r="E74" t="str">
            <v>m3</v>
          </cell>
          <cell r="F74">
            <v>2095</v>
          </cell>
          <cell r="G74">
            <v>3.03</v>
          </cell>
        </row>
        <row r="75">
          <cell r="A75" t="str">
            <v>04.100.01</v>
          </cell>
          <cell r="B75" t="str">
            <v>Corpo de BSTC D=0.60m</v>
          </cell>
          <cell r="C75" t="str">
            <v>DNER-ES284/97</v>
          </cell>
          <cell r="D75" t="str">
            <v/>
          </cell>
          <cell r="E75" t="str">
            <v xml:space="preserve">m </v>
          </cell>
          <cell r="F75">
            <v>20</v>
          </cell>
          <cell r="G75">
            <v>139.21</v>
          </cell>
        </row>
        <row r="76">
          <cell r="A76" t="str">
            <v>04.100.02</v>
          </cell>
          <cell r="B76" t="str">
            <v>Corpo de BSTC D=0.80m</v>
          </cell>
          <cell r="C76" t="str">
            <v>DNER-ES284/97</v>
          </cell>
          <cell r="D76" t="str">
            <v/>
          </cell>
          <cell r="E76" t="str">
            <v xml:space="preserve">m </v>
          </cell>
          <cell r="F76">
            <v>44</v>
          </cell>
          <cell r="G76">
            <v>201.98</v>
          </cell>
        </row>
        <row r="77">
          <cell r="A77" t="str">
            <v>04.100.03</v>
          </cell>
          <cell r="B77" t="str">
            <v>Corpo de BSTC D=1.00m</v>
          </cell>
          <cell r="C77" t="str">
            <v>DNER-ES284/97</v>
          </cell>
          <cell r="D77" t="str">
            <v/>
          </cell>
          <cell r="E77" t="str">
            <v xml:space="preserve">m </v>
          </cell>
          <cell r="F77">
            <v>63</v>
          </cell>
          <cell r="G77">
            <v>280.33</v>
          </cell>
        </row>
        <row r="78">
          <cell r="A78" t="str">
            <v>04.101.01</v>
          </cell>
          <cell r="B78" t="str">
            <v>Boca de BSTC D=0.60m-normal</v>
          </cell>
          <cell r="C78" t="str">
            <v>DNER-ES284/97</v>
          </cell>
          <cell r="D78" t="str">
            <v/>
          </cell>
          <cell r="E78" t="str">
            <v>un</v>
          </cell>
          <cell r="F78">
            <v>2</v>
          </cell>
          <cell r="G78">
            <v>299.62</v>
          </cell>
        </row>
        <row r="79">
          <cell r="A79" t="str">
            <v>04.101.02</v>
          </cell>
          <cell r="B79" t="str">
            <v>Boca de BSTC D=0.80m-normal</v>
          </cell>
          <cell r="C79" t="str">
            <v>DNER-ES284/97</v>
          </cell>
          <cell r="D79" t="str">
            <v/>
          </cell>
          <cell r="E79" t="str">
            <v>un</v>
          </cell>
          <cell r="F79">
            <v>7</v>
          </cell>
          <cell r="G79">
            <v>494.05</v>
          </cell>
        </row>
        <row r="80">
          <cell r="A80" t="str">
            <v>04.101.03</v>
          </cell>
          <cell r="B80" t="str">
            <v>Boca de BSTC D=1.00m-normal</v>
          </cell>
          <cell r="C80" t="str">
            <v>DNER-ES284/97</v>
          </cell>
          <cell r="D80" t="str">
            <v/>
          </cell>
          <cell r="E80" t="str">
            <v>un</v>
          </cell>
          <cell r="F80">
            <v>8</v>
          </cell>
          <cell r="G80">
            <v>757.56</v>
          </cell>
        </row>
        <row r="81">
          <cell r="A81" t="str">
            <v>04.110.01</v>
          </cell>
          <cell r="B81" t="str">
            <v>Corpo de BDTC D=1.00m</v>
          </cell>
          <cell r="C81" t="str">
            <v>DNER-ES284/97</v>
          </cell>
          <cell r="D81" t="str">
            <v/>
          </cell>
          <cell r="E81" t="str">
            <v>m</v>
          </cell>
          <cell r="F81">
            <v>40</v>
          </cell>
          <cell r="G81">
            <v>572.14</v>
          </cell>
        </row>
        <row r="82">
          <cell r="A82" t="str">
            <v>04.111.01</v>
          </cell>
          <cell r="B82" t="str">
            <v>Boca de BDTC D=1.00m-normal</v>
          </cell>
          <cell r="C82" t="str">
            <v>DNER-ES284/97</v>
          </cell>
          <cell r="D82" t="str">
            <v/>
          </cell>
          <cell r="E82" t="str">
            <v>un</v>
          </cell>
          <cell r="F82">
            <v>5</v>
          </cell>
          <cell r="G82">
            <v>1056.6199999999999</v>
          </cell>
        </row>
        <row r="83">
          <cell r="A83" t="str">
            <v>04.200.01</v>
          </cell>
          <cell r="B83" t="str">
            <v>Corpo de BSCC 1.50x1.50m-H=0 a 1.00m</v>
          </cell>
          <cell r="C83" t="str">
            <v>DNER-ES286/97</v>
          </cell>
          <cell r="D83" t="str">
            <v/>
          </cell>
          <cell r="E83" t="str">
            <v>m</v>
          </cell>
          <cell r="F83">
            <v>11</v>
          </cell>
          <cell r="G83">
            <v>528.09</v>
          </cell>
        </row>
        <row r="84">
          <cell r="A84" t="str">
            <v>04.200.02</v>
          </cell>
          <cell r="B84" t="str">
            <v>Corpo de BSCC 2.00x2.00m-H=0 a 1.00m</v>
          </cell>
          <cell r="C84" t="str">
            <v>DNER-ES286/97</v>
          </cell>
          <cell r="D84" t="str">
            <v/>
          </cell>
          <cell r="E84" t="str">
            <v>m</v>
          </cell>
          <cell r="F84">
            <v>12</v>
          </cell>
          <cell r="G84">
            <v>737.8</v>
          </cell>
        </row>
        <row r="85">
          <cell r="A85" t="str">
            <v>04.200.06</v>
          </cell>
          <cell r="B85" t="str">
            <v>Corpo de BSCC 2.00x2.00m-H=1.00 a 2.50m</v>
          </cell>
          <cell r="C85" t="str">
            <v>DNER-ES286/97</v>
          </cell>
          <cell r="D85" t="str">
            <v/>
          </cell>
          <cell r="E85" t="str">
            <v>m</v>
          </cell>
          <cell r="F85">
            <v>13</v>
          </cell>
          <cell r="G85">
            <v>661.97</v>
          </cell>
        </row>
        <row r="86">
          <cell r="A86" t="str">
            <v>04.200.07</v>
          </cell>
          <cell r="B86" t="str">
            <v>Corpo de BSCC 2.50x2.50m-H=1.00 a 2.50m</v>
          </cell>
          <cell r="C86" t="str">
            <v>DNER-ES286/97</v>
          </cell>
          <cell r="D86" t="str">
            <v/>
          </cell>
          <cell r="E86" t="str">
            <v>m</v>
          </cell>
          <cell r="F86">
            <v>48</v>
          </cell>
          <cell r="G86">
            <v>975.93</v>
          </cell>
        </row>
        <row r="87">
          <cell r="A87" t="str">
            <v>04.201.01</v>
          </cell>
          <cell r="B87" t="str">
            <v>Boca de BSCC 1.50x1.50m - normal</v>
          </cell>
          <cell r="C87" t="str">
            <v/>
          </cell>
          <cell r="D87" t="str">
            <v/>
          </cell>
          <cell r="E87" t="str">
            <v>un</v>
          </cell>
          <cell r="F87">
            <v>2</v>
          </cell>
          <cell r="G87">
            <v>3149.41</v>
          </cell>
        </row>
        <row r="88">
          <cell r="A88" t="str">
            <v>04.201.02</v>
          </cell>
          <cell r="B88" t="str">
            <v>Boca de BSCC 2.00x2.00m - normal</v>
          </cell>
          <cell r="C88" t="str">
            <v/>
          </cell>
          <cell r="D88" t="str">
            <v/>
          </cell>
          <cell r="E88" t="str">
            <v>un</v>
          </cell>
          <cell r="F88">
            <v>4</v>
          </cell>
          <cell r="G88">
            <v>4874.24</v>
          </cell>
        </row>
        <row r="89">
          <cell r="A89" t="str">
            <v>04.201.03</v>
          </cell>
          <cell r="B89" t="str">
            <v>Boca de BSCC 2.50x2.50m - normal</v>
          </cell>
          <cell r="C89" t="str">
            <v/>
          </cell>
          <cell r="D89" t="str">
            <v/>
          </cell>
          <cell r="E89" t="str">
            <v>un</v>
          </cell>
          <cell r="F89">
            <v>8</v>
          </cell>
          <cell r="G89">
            <v>6579.56</v>
          </cell>
        </row>
        <row r="90">
          <cell r="A90" t="str">
            <v>04.210.01</v>
          </cell>
          <cell r="B90" t="str">
            <v>Corpo de BDCC 1.50x1.50m-H=0 a 1.00m</v>
          </cell>
          <cell r="C90" t="str">
            <v>DNER-ES286/97</v>
          </cell>
          <cell r="D90" t="str">
            <v/>
          </cell>
          <cell r="E90" t="str">
            <v>m</v>
          </cell>
          <cell r="F90">
            <v>22</v>
          </cell>
          <cell r="G90">
            <v>864.14</v>
          </cell>
        </row>
        <row r="91">
          <cell r="A91" t="str">
            <v>04.211.01</v>
          </cell>
          <cell r="B91" t="str">
            <v>Boca de BDCC 1.50x1.50m - normal</v>
          </cell>
          <cell r="C91" t="str">
            <v/>
          </cell>
          <cell r="D91" t="str">
            <v/>
          </cell>
          <cell r="E91" t="str">
            <v>un</v>
          </cell>
          <cell r="F91">
            <v>3</v>
          </cell>
          <cell r="G91">
            <v>3642.66</v>
          </cell>
        </row>
        <row r="92">
          <cell r="A92" t="str">
            <v>04.999.01</v>
          </cell>
          <cell r="B92" t="str">
            <v>Remoção de bueiros existentes</v>
          </cell>
          <cell r="C92" t="str">
            <v/>
          </cell>
          <cell r="D92" t="str">
            <v/>
          </cell>
          <cell r="E92" t="str">
            <v>m</v>
          </cell>
          <cell r="F92">
            <v>57</v>
          </cell>
          <cell r="G92">
            <v>13.06</v>
          </cell>
        </row>
        <row r="93">
          <cell r="A93" t="str">
            <v>04.999.02</v>
          </cell>
          <cell r="B93" t="str">
            <v>Demolição de dispositivos de concreto</v>
          </cell>
          <cell r="C93" t="str">
            <v>DNER-ES296/97</v>
          </cell>
          <cell r="D93" t="str">
            <v/>
          </cell>
          <cell r="E93" t="str">
            <v>m3</v>
          </cell>
          <cell r="F93">
            <v>38</v>
          </cell>
          <cell r="G93">
            <v>12.58</v>
          </cell>
        </row>
        <row r="94">
          <cell r="A94" t="str">
            <v>P 04.100.22</v>
          </cell>
          <cell r="B94" t="str">
            <v>Bueiro Met.Corrug.circular, T.Armco,  c/Epoxy-bonded, MP-100, D=1,40 m, E=2,0mm</v>
          </cell>
          <cell r="C94" t="str">
            <v/>
          </cell>
          <cell r="D94" t="str">
            <v/>
          </cell>
          <cell r="E94" t="str">
            <v>m</v>
          </cell>
          <cell r="F94">
            <v>12</v>
          </cell>
          <cell r="G94">
            <v>486.03</v>
          </cell>
        </row>
        <row r="95">
          <cell r="A95" t="str">
            <v>DER72450a</v>
          </cell>
          <cell r="B95" t="str">
            <v>Boca para BSTM D=140cm - Normal</v>
          </cell>
          <cell r="C95" t="str">
            <v/>
          </cell>
          <cell r="D95" t="str">
            <v/>
          </cell>
          <cell r="E95" t="str">
            <v>un</v>
          </cell>
          <cell r="F95">
            <v>2</v>
          </cell>
          <cell r="G95">
            <v>690.23</v>
          </cell>
        </row>
        <row r="96">
          <cell r="F96" t="str">
            <v>SUB-TOTAL</v>
          </cell>
        </row>
        <row r="97">
          <cell r="B97" t="str">
            <v>OBRAS COMPLEMENTARES</v>
          </cell>
        </row>
        <row r="98">
          <cell r="A98" t="str">
            <v>05.100.00</v>
          </cell>
          <cell r="B98" t="str">
            <v>Enleivamento</v>
          </cell>
          <cell r="C98" t="str">
            <v>DNER-ES341/97</v>
          </cell>
          <cell r="D98" t="str">
            <v/>
          </cell>
          <cell r="E98" t="str">
            <v>m2</v>
          </cell>
          <cell r="F98">
            <v>30953</v>
          </cell>
          <cell r="G98">
            <v>2.06</v>
          </cell>
        </row>
        <row r="99">
          <cell r="A99" t="str">
            <v>05.102.00</v>
          </cell>
          <cell r="B99" t="str">
            <v>Hidrossemeadura</v>
          </cell>
          <cell r="C99" t="str">
            <v>DNER-ES341/97</v>
          </cell>
          <cell r="D99" t="str">
            <v/>
          </cell>
          <cell r="E99" t="str">
            <v>m2</v>
          </cell>
          <cell r="F99">
            <v>10630</v>
          </cell>
          <cell r="G99">
            <v>0.49</v>
          </cell>
        </row>
        <row r="100">
          <cell r="A100" t="str">
            <v>P 05.100.02</v>
          </cell>
          <cell r="B100" t="str">
            <v>Fornecimento e plantio de árvore selecionada</v>
          </cell>
          <cell r="C100" t="str">
            <v/>
          </cell>
          <cell r="D100" t="str">
            <v/>
          </cell>
          <cell r="E100" t="str">
            <v>un</v>
          </cell>
          <cell r="F100">
            <v>329</v>
          </cell>
          <cell r="G100">
            <v>6.02</v>
          </cell>
        </row>
        <row r="101">
          <cell r="A101" t="str">
            <v>R1</v>
          </cell>
          <cell r="B101" t="str">
            <v>Remanejamento de Rede de Baixa Tensão (220/380V)</v>
          </cell>
          <cell r="C101" t="str">
            <v/>
          </cell>
          <cell r="D101" t="str">
            <v/>
          </cell>
          <cell r="E101" t="str">
            <v>m</v>
          </cell>
          <cell r="F101">
            <v>480</v>
          </cell>
          <cell r="G101">
            <v>4.7</v>
          </cell>
        </row>
        <row r="102">
          <cell r="A102" t="str">
            <v>R2</v>
          </cell>
          <cell r="B102" t="str">
            <v>Remanejamento de Rede de Alta Tensão (138kV)</v>
          </cell>
          <cell r="C102" t="str">
            <v/>
          </cell>
          <cell r="D102" t="str">
            <v/>
          </cell>
          <cell r="E102" t="str">
            <v>m</v>
          </cell>
          <cell r="F102">
            <v>480</v>
          </cell>
          <cell r="G102">
            <v>6.2</v>
          </cell>
        </row>
        <row r="103">
          <cell r="A103" t="str">
            <v>R10</v>
          </cell>
          <cell r="B103" t="str">
            <v>Remanejamento de Poste de Concreto 10/150</v>
          </cell>
          <cell r="C103" t="str">
            <v/>
          </cell>
          <cell r="D103" t="str">
            <v/>
          </cell>
          <cell r="E103" t="str">
            <v>un</v>
          </cell>
          <cell r="F103">
            <v>5</v>
          </cell>
          <cell r="G103">
            <v>75</v>
          </cell>
        </row>
        <row r="104">
          <cell r="A104" t="str">
            <v>R27</v>
          </cell>
          <cell r="B104" t="str">
            <v>Remanejamento de Poste de Madeira</v>
          </cell>
          <cell r="C104" t="str">
            <v/>
          </cell>
          <cell r="D104" t="str">
            <v/>
          </cell>
          <cell r="E104" t="str">
            <v>un</v>
          </cell>
          <cell r="F104">
            <v>2</v>
          </cell>
          <cell r="G104">
            <v>70</v>
          </cell>
        </row>
      </sheetData>
      <sheetData sheetId="22" refreshError="1">
        <row r="14">
          <cell r="A14" t="str">
            <v>02.000.00</v>
          </cell>
          <cell r="B14" t="str">
            <v>Regularização do subleito</v>
          </cell>
          <cell r="C14" t="str">
            <v/>
          </cell>
          <cell r="D14" t="str">
            <v/>
          </cell>
          <cell r="E14" t="str">
            <v>m2</v>
          </cell>
          <cell r="F14">
            <v>1137</v>
          </cell>
          <cell r="G14">
            <v>0.3</v>
          </cell>
        </row>
        <row r="15">
          <cell r="A15" t="str">
            <v>DER53130</v>
          </cell>
          <cell r="B15" t="str">
            <v>Camada de macadame seco</v>
          </cell>
          <cell r="C15" t="str">
            <v/>
          </cell>
          <cell r="D15" t="str">
            <v/>
          </cell>
          <cell r="E15" t="str">
            <v>m3</v>
          </cell>
          <cell r="F15">
            <v>177</v>
          </cell>
          <cell r="G15">
            <v>21.86</v>
          </cell>
        </row>
        <row r="16">
          <cell r="A16" t="str">
            <v>02.230.00</v>
          </cell>
          <cell r="B16" t="str">
            <v>Base brita graduada</v>
          </cell>
          <cell r="C16" t="str">
            <v>DNER-ES303/97</v>
          </cell>
          <cell r="D16" t="str">
            <v/>
          </cell>
          <cell r="E16" t="str">
            <v>m3</v>
          </cell>
          <cell r="F16">
            <v>149</v>
          </cell>
          <cell r="G16">
            <v>28.06</v>
          </cell>
        </row>
        <row r="17">
          <cell r="A17" t="str">
            <v>02.300.00</v>
          </cell>
          <cell r="B17" t="str">
            <v>Imprimação - Fornecimento, transporte e execução</v>
          </cell>
          <cell r="C17" t="str">
            <v>DNER-ES306/97</v>
          </cell>
          <cell r="D17" t="str">
            <v/>
          </cell>
          <cell r="E17" t="str">
            <v>m2</v>
          </cell>
          <cell r="F17">
            <v>993</v>
          </cell>
          <cell r="G17">
            <v>1.1100000000000001</v>
          </cell>
        </row>
        <row r="18">
          <cell r="A18" t="str">
            <v>02.400.00</v>
          </cell>
          <cell r="B18" t="str">
            <v>Pintura de ligação - Fornec., transporte e execução</v>
          </cell>
          <cell r="C18" t="str">
            <v>DNER-ES307/97</v>
          </cell>
          <cell r="D18" t="str">
            <v/>
          </cell>
          <cell r="E18" t="str">
            <v>m2</v>
          </cell>
          <cell r="F18">
            <v>1784</v>
          </cell>
          <cell r="G18">
            <v>0.41</v>
          </cell>
        </row>
        <row r="19">
          <cell r="A19" t="str">
            <v>02.540.01</v>
          </cell>
          <cell r="B19" t="str">
            <v>Concreto betuminoso usinado a quente - usina 100/140 t/h</v>
          </cell>
          <cell r="C19" t="str">
            <v>DNER-ES313/97</v>
          </cell>
          <cell r="D19" t="str">
            <v/>
          </cell>
          <cell r="E19" t="str">
            <v>t</v>
          </cell>
          <cell r="F19">
            <v>198</v>
          </cell>
          <cell r="G19">
            <v>67.64</v>
          </cell>
        </row>
        <row r="20">
          <cell r="F20" t="str">
            <v>SUB-TOTAL</v>
          </cell>
        </row>
        <row r="22">
          <cell r="B22" t="str">
            <v>DRENAGEM</v>
          </cell>
        </row>
        <row r="23">
          <cell r="A23" t="str">
            <v>04.000.00</v>
          </cell>
          <cell r="B23" t="str">
            <v>Escavação manual em material de 1a categoria</v>
          </cell>
          <cell r="C23" t="str">
            <v/>
          </cell>
          <cell r="D23" t="str">
            <v/>
          </cell>
          <cell r="E23" t="str">
            <v>m3</v>
          </cell>
          <cell r="F23">
            <v>10</v>
          </cell>
          <cell r="G23">
            <v>17.57</v>
          </cell>
        </row>
        <row r="24">
          <cell r="A24" t="str">
            <v>04.001.00</v>
          </cell>
          <cell r="B24" t="str">
            <v>Escavação mecânica em material de 1a categoria</v>
          </cell>
          <cell r="C24" t="str">
            <v/>
          </cell>
          <cell r="D24" t="str">
            <v/>
          </cell>
          <cell r="E24" t="str">
            <v>m3</v>
          </cell>
          <cell r="F24">
            <v>20</v>
          </cell>
          <cell r="G24">
            <v>2.09</v>
          </cell>
        </row>
        <row r="25">
          <cell r="A25" t="str">
            <v>04.001.01</v>
          </cell>
          <cell r="B25" t="str">
            <v>Escavação mecânica,reaterro e compactação (material de 1a categoria)</v>
          </cell>
          <cell r="C25" t="str">
            <v/>
          </cell>
          <cell r="D25" t="str">
            <v/>
          </cell>
          <cell r="E25" t="str">
            <v>m3</v>
          </cell>
          <cell r="F25">
            <v>107</v>
          </cell>
          <cell r="G25">
            <v>3.03</v>
          </cell>
        </row>
        <row r="26">
          <cell r="A26" t="str">
            <v>04.401.02</v>
          </cell>
          <cell r="B26" t="str">
            <v>Valeta de prot. de aterro c/ revest. vegetal VPA 02</v>
          </cell>
          <cell r="C26" t="str">
            <v/>
          </cell>
          <cell r="D26" t="str">
            <v/>
          </cell>
          <cell r="E26" t="str">
            <v>m</v>
          </cell>
          <cell r="F26">
            <v>165</v>
          </cell>
          <cell r="G26">
            <v>24.32</v>
          </cell>
        </row>
        <row r="27">
          <cell r="A27" t="str">
            <v>04.900.21</v>
          </cell>
          <cell r="B27" t="str">
            <v>Sarjeta de cant. central de concreto-SCC 01</v>
          </cell>
          <cell r="C27" t="str">
            <v>DNER-ES288/97</v>
          </cell>
          <cell r="D27" t="str">
            <v/>
          </cell>
          <cell r="E27" t="str">
            <v>m</v>
          </cell>
          <cell r="F27">
            <v>132</v>
          </cell>
          <cell r="G27">
            <v>13.85</v>
          </cell>
        </row>
        <row r="28">
          <cell r="A28" t="str">
            <v>04.910.05</v>
          </cell>
          <cell r="B28" t="str">
            <v>Meio-fio de concreto-MFC 05</v>
          </cell>
          <cell r="C28" t="str">
            <v>DNER-ES290/97</v>
          </cell>
          <cell r="D28" t="str">
            <v/>
          </cell>
          <cell r="E28" t="str">
            <v>m</v>
          </cell>
          <cell r="F28">
            <v>35</v>
          </cell>
          <cell r="G28">
            <v>10.54</v>
          </cell>
        </row>
        <row r="29">
          <cell r="A29" t="str">
            <v>DER78150a</v>
          </cell>
          <cell r="B29" t="str">
            <v>Caixa coletora de sarjeta - CCS, D=60cm E H=1,5m</v>
          </cell>
          <cell r="C29" t="str">
            <v/>
          </cell>
          <cell r="D29" t="str">
            <v/>
          </cell>
          <cell r="E29" t="str">
            <v>un</v>
          </cell>
          <cell r="F29">
            <v>1</v>
          </cell>
          <cell r="G29">
            <v>500.45</v>
          </cell>
        </row>
        <row r="30">
          <cell r="A30" t="str">
            <v>P 04.100.08</v>
          </cell>
          <cell r="B30" t="str">
            <v>Execução de galerias D=0,40 c/ lastro de concreto</v>
          </cell>
          <cell r="C30" t="str">
            <v/>
          </cell>
          <cell r="D30" t="str">
            <v/>
          </cell>
          <cell r="E30" t="str">
            <v>m</v>
          </cell>
          <cell r="F30">
            <v>13</v>
          </cell>
          <cell r="G30">
            <v>58.65</v>
          </cell>
        </row>
        <row r="31">
          <cell r="A31" t="str">
            <v>P 04.100.10</v>
          </cell>
          <cell r="B31" t="str">
            <v>Execução de galerias D=0,60 c/ lastro de concreto</v>
          </cell>
          <cell r="C31" t="str">
            <v/>
          </cell>
          <cell r="D31" t="str">
            <v/>
          </cell>
          <cell r="E31" t="str">
            <v>m</v>
          </cell>
          <cell r="F31">
            <v>17</v>
          </cell>
          <cell r="G31">
            <v>131.66</v>
          </cell>
        </row>
        <row r="32">
          <cell r="A32" t="str">
            <v>DER72350b</v>
          </cell>
          <cell r="B32" t="str">
            <v>Boca para BSTC D=40cm - Normal</v>
          </cell>
          <cell r="C32" t="str">
            <v/>
          </cell>
          <cell r="D32" t="str">
            <v/>
          </cell>
          <cell r="E32" t="str">
            <v>un</v>
          </cell>
          <cell r="F32">
            <v>1</v>
          </cell>
          <cell r="G32">
            <v>147.57</v>
          </cell>
        </row>
        <row r="33">
          <cell r="A33" t="str">
            <v>04.101.01</v>
          </cell>
          <cell r="B33" t="str">
            <v>Boca de BSTC D=0.60m-normal</v>
          </cell>
          <cell r="C33" t="str">
            <v>DNER-ES284/97</v>
          </cell>
          <cell r="D33" t="str">
            <v/>
          </cell>
          <cell r="E33" t="str">
            <v>un</v>
          </cell>
          <cell r="F33">
            <v>1</v>
          </cell>
          <cell r="G33">
            <v>299.62</v>
          </cell>
        </row>
      </sheetData>
      <sheetData sheetId="23" refreshError="1">
        <row r="16">
          <cell r="A16" t="str">
            <v>03.010.01</v>
          </cell>
          <cell r="B16" t="str">
            <v>Escavação em cavas de fundação com esgotamento</v>
          </cell>
          <cell r="C16" t="str">
            <v/>
          </cell>
          <cell r="D16" t="str">
            <v/>
          </cell>
          <cell r="E16" t="str">
            <v>m3</v>
          </cell>
          <cell r="F16">
            <v>62</v>
          </cell>
          <cell r="G16">
            <v>22.39</v>
          </cell>
        </row>
        <row r="17">
          <cell r="A17" t="str">
            <v>03.371.01</v>
          </cell>
          <cell r="B17" t="str">
            <v>Formas de placa compensada resinada</v>
          </cell>
          <cell r="C17" t="str">
            <v/>
          </cell>
          <cell r="D17" t="str">
            <v/>
          </cell>
          <cell r="E17" t="str">
            <v>m2</v>
          </cell>
          <cell r="F17">
            <v>57</v>
          </cell>
          <cell r="G17">
            <v>21.86</v>
          </cell>
        </row>
        <row r="18">
          <cell r="A18" t="str">
            <v>03.371.02</v>
          </cell>
          <cell r="B18" t="str">
            <v>Formas de placa compensada plastificada</v>
          </cell>
          <cell r="C18" t="str">
            <v/>
          </cell>
          <cell r="D18" t="str">
            <v/>
          </cell>
          <cell r="E18" t="str">
            <v>m2</v>
          </cell>
          <cell r="F18">
            <v>194</v>
          </cell>
          <cell r="G18">
            <v>30.76</v>
          </cell>
        </row>
        <row r="19">
          <cell r="A19" t="str">
            <v>03.353.00</v>
          </cell>
          <cell r="B19" t="str">
            <v>Forn., preparo e colocação nas formas, de aço CA-50</v>
          </cell>
          <cell r="C19" t="str">
            <v/>
          </cell>
          <cell r="D19" t="str">
            <v/>
          </cell>
          <cell r="E19" t="str">
            <v>kg</v>
          </cell>
          <cell r="F19">
            <v>2950</v>
          </cell>
          <cell r="G19">
            <v>2.59</v>
          </cell>
        </row>
        <row r="20">
          <cell r="A20" t="str">
            <v>03.326.00</v>
          </cell>
          <cell r="B20" t="str">
            <v xml:space="preserve">Concreto fck= 20 MPa-contr. raz. uso ger. </v>
          </cell>
          <cell r="C20" t="str">
            <v/>
          </cell>
          <cell r="D20" t="str">
            <v/>
          </cell>
          <cell r="E20" t="str">
            <v>m3</v>
          </cell>
          <cell r="F20">
            <v>39</v>
          </cell>
          <cell r="G20">
            <v>149.19999999999999</v>
          </cell>
        </row>
        <row r="21">
          <cell r="A21" t="str">
            <v>OAE5a</v>
          </cell>
          <cell r="B21" t="str">
            <v>Estaca metálica - tipo CS 250 X 52 - Fornecimento e cravação</v>
          </cell>
          <cell r="C21" t="str">
            <v/>
          </cell>
          <cell r="D21" t="str">
            <v/>
          </cell>
          <cell r="E21" t="str">
            <v>m</v>
          </cell>
          <cell r="F21">
            <v>64</v>
          </cell>
          <cell r="G21">
            <v>97.23</v>
          </cell>
        </row>
        <row r="22">
          <cell r="A22" t="str">
            <v>OAE5b</v>
          </cell>
          <cell r="B22" t="str">
            <v>Estaca metálica - tipo CS 300 x 77 - Fornecimento e cravação</v>
          </cell>
          <cell r="C22" t="str">
            <v/>
          </cell>
          <cell r="D22" t="str">
            <v/>
          </cell>
          <cell r="E22" t="str">
            <v>m</v>
          </cell>
          <cell r="F22">
            <v>192</v>
          </cell>
          <cell r="G22">
            <v>122.7</v>
          </cell>
        </row>
        <row r="23">
          <cell r="A23" t="str">
            <v>OAE5c</v>
          </cell>
          <cell r="B23" t="str">
            <v>Estaca metálica - tipo CS 300 x 116 - Fornecimento e cravação</v>
          </cell>
          <cell r="C23" t="str">
            <v/>
          </cell>
          <cell r="D23" t="str">
            <v/>
          </cell>
          <cell r="E23" t="str">
            <v>m</v>
          </cell>
          <cell r="F23">
            <v>64</v>
          </cell>
          <cell r="G23">
            <v>162.41999999999999</v>
          </cell>
        </row>
        <row r="24">
          <cell r="B24" t="str">
            <v>Superestrutura</v>
          </cell>
        </row>
        <row r="25">
          <cell r="A25" t="str">
            <v>03.371.02</v>
          </cell>
          <cell r="B25" t="str">
            <v>Formas de placa compensada plastificada</v>
          </cell>
          <cell r="C25" t="str">
            <v/>
          </cell>
          <cell r="D25" t="str">
            <v/>
          </cell>
          <cell r="E25" t="str">
            <v>m2</v>
          </cell>
          <cell r="F25">
            <v>2100</v>
          </cell>
          <cell r="G25">
            <v>30.76</v>
          </cell>
        </row>
        <row r="26">
          <cell r="A26" t="str">
            <v>OAE6</v>
          </cell>
          <cell r="B26" t="str">
            <v>Escoramento metálico comum (cimbramento)</v>
          </cell>
          <cell r="C26" t="str">
            <v/>
          </cell>
          <cell r="D26" t="str">
            <v/>
          </cell>
          <cell r="E26" t="str">
            <v>m3</v>
          </cell>
          <cell r="F26">
            <v>1630</v>
          </cell>
          <cell r="G26">
            <v>27.58</v>
          </cell>
        </row>
        <row r="27">
          <cell r="A27" t="str">
            <v>03.353.00</v>
          </cell>
          <cell r="B27" t="str">
            <v>Forn., preparo e colocação nas formas, de aço CA-50</v>
          </cell>
          <cell r="C27" t="str">
            <v/>
          </cell>
          <cell r="D27" t="str">
            <v/>
          </cell>
          <cell r="E27" t="str">
            <v>kg</v>
          </cell>
          <cell r="F27">
            <v>19390</v>
          </cell>
          <cell r="G27">
            <v>2.59</v>
          </cell>
        </row>
        <row r="28">
          <cell r="A28" t="str">
            <v>03.354.00</v>
          </cell>
          <cell r="B28" t="str">
            <v>Forn., preparo e colocação nas formas, de aço CA-60</v>
          </cell>
          <cell r="C28" t="str">
            <v/>
          </cell>
          <cell r="D28" t="str">
            <v/>
          </cell>
          <cell r="E28" t="str">
            <v>kg</v>
          </cell>
          <cell r="F28">
            <v>2200</v>
          </cell>
          <cell r="G28">
            <v>2.85</v>
          </cell>
        </row>
        <row r="29">
          <cell r="A29" t="str">
            <v>03.359.01</v>
          </cell>
          <cell r="B29" t="str">
            <v>Forn., preparo e colocação nas formas, de aço CA-25</v>
          </cell>
          <cell r="C29" t="str">
            <v/>
          </cell>
          <cell r="D29" t="str">
            <v/>
          </cell>
          <cell r="E29" t="str">
            <v>kg</v>
          </cell>
          <cell r="F29">
            <v>115</v>
          </cell>
          <cell r="G29">
            <v>2.4300000000000002</v>
          </cell>
        </row>
        <row r="30">
          <cell r="A30" t="str">
            <v>03.330.00</v>
          </cell>
          <cell r="B30" t="str">
            <v>Concreto fck= 35 MPa-contr. raz. uso ger.</v>
          </cell>
          <cell r="C30" t="str">
            <v/>
          </cell>
          <cell r="D30" t="str">
            <v/>
          </cell>
          <cell r="E30" t="str">
            <v>m3</v>
          </cell>
          <cell r="F30">
            <v>173</v>
          </cell>
          <cell r="G30">
            <v>166.78</v>
          </cell>
        </row>
        <row r="31">
          <cell r="A31" t="str">
            <v>03.326.00</v>
          </cell>
          <cell r="B31" t="str">
            <v xml:space="preserve">Concreto fck= 20 MPa-contr. raz. uso ger. </v>
          </cell>
          <cell r="C31" t="str">
            <v/>
          </cell>
          <cell r="D31" t="str">
            <v/>
          </cell>
          <cell r="E31" t="str">
            <v>m3</v>
          </cell>
          <cell r="F31">
            <v>32</v>
          </cell>
          <cell r="G31">
            <v>149.19999999999999</v>
          </cell>
        </row>
        <row r="32">
          <cell r="B32" t="str">
            <v>Diversos</v>
          </cell>
        </row>
        <row r="33">
          <cell r="A33" t="str">
            <v>03.510.00</v>
          </cell>
          <cell r="B33" t="str">
            <v>Aparelho de apoio em neoprene</v>
          </cell>
          <cell r="C33" t="str">
            <v/>
          </cell>
          <cell r="D33" t="str">
            <v/>
          </cell>
          <cell r="E33" t="str">
            <v>kg</v>
          </cell>
          <cell r="F33">
            <v>47</v>
          </cell>
          <cell r="G33">
            <v>86.94</v>
          </cell>
        </row>
        <row r="34">
          <cell r="A34" t="str">
            <v>P 03.991.01b</v>
          </cell>
          <cell r="B34" t="str">
            <v>Dreno de FF D= 50 mm x 500mm</v>
          </cell>
          <cell r="C34" t="str">
            <v/>
          </cell>
          <cell r="D34" t="str">
            <v/>
          </cell>
          <cell r="E34" t="str">
            <v>un</v>
          </cell>
          <cell r="F34">
            <v>36</v>
          </cell>
          <cell r="G34">
            <v>6.63</v>
          </cell>
        </row>
        <row r="35">
          <cell r="F35" t="str">
            <v>SUB-TOTAL OAE</v>
          </cell>
        </row>
        <row r="36">
          <cell r="B36" t="str">
            <v>OBRAS COMPLEMENTARES</v>
          </cell>
        </row>
        <row r="37">
          <cell r="B37" t="str">
            <v>Iluminação das passarelas</v>
          </cell>
        </row>
        <row r="38">
          <cell r="A38" t="str">
            <v>PI 02a</v>
          </cell>
          <cell r="B38" t="str">
            <v>Poste de aço galvanizado a fogo, c/ 5,0m de alt. p/instal.na lat. das passarelas</v>
          </cell>
          <cell r="C38" t="str">
            <v/>
          </cell>
          <cell r="D38" t="str">
            <v/>
          </cell>
          <cell r="E38" t="str">
            <v>un</v>
          </cell>
          <cell r="F38">
            <v>4</v>
          </cell>
          <cell r="G38">
            <v>300</v>
          </cell>
        </row>
        <row r="39">
          <cell r="A39" t="str">
            <v>PI 03</v>
          </cell>
          <cell r="B39" t="str">
            <v xml:space="preserve">Luminária p/ iluminação pública ref.HRC-612 da Philips ou similar </v>
          </cell>
          <cell r="C39" t="str">
            <v/>
          </cell>
          <cell r="D39" t="str">
            <v/>
          </cell>
          <cell r="E39" t="str">
            <v>un</v>
          </cell>
          <cell r="F39">
            <v>4</v>
          </cell>
          <cell r="G39">
            <v>400</v>
          </cell>
        </row>
        <row r="40">
          <cell r="A40" t="str">
            <v>PI 08</v>
          </cell>
          <cell r="B40" t="str">
            <v>Suporte p/ luminária tipo ZGP401 da Philips ou similar</v>
          </cell>
          <cell r="C40" t="str">
            <v/>
          </cell>
          <cell r="D40" t="str">
            <v/>
          </cell>
          <cell r="E40" t="str">
            <v>un</v>
          </cell>
          <cell r="F40">
            <v>4</v>
          </cell>
          <cell r="G40">
            <v>81.650000000000006</v>
          </cell>
        </row>
        <row r="41">
          <cell r="A41" t="str">
            <v>PI 10</v>
          </cell>
          <cell r="B41" t="str">
            <v>Lâmpada a vapor de mercúrio 250W, alta pressão, base E40</v>
          </cell>
          <cell r="C41" t="str">
            <v/>
          </cell>
          <cell r="D41" t="str">
            <v/>
          </cell>
          <cell r="E41" t="str">
            <v>un</v>
          </cell>
          <cell r="F41">
            <v>4</v>
          </cell>
          <cell r="G41">
            <v>28.75</v>
          </cell>
        </row>
        <row r="42">
          <cell r="A42" t="str">
            <v>PI 71</v>
          </cell>
          <cell r="B42" t="str">
            <v>Cabo isolado p/ 1000V, de alumínio, singelo, cor preto, bitola 25 mm² (XLPE) est.</v>
          </cell>
          <cell r="C42" t="str">
            <v/>
          </cell>
          <cell r="D42" t="str">
            <v/>
          </cell>
          <cell r="E42" t="str">
            <v>m</v>
          </cell>
          <cell r="F42">
            <v>100</v>
          </cell>
          <cell r="G42">
            <v>4.62</v>
          </cell>
        </row>
        <row r="43">
          <cell r="A43" t="str">
            <v>PI 67</v>
          </cell>
          <cell r="B43" t="str">
            <v>Cabo isolado p/ 1000 V, 2,5 mm2 de alumínio</v>
          </cell>
          <cell r="C43" t="str">
            <v/>
          </cell>
          <cell r="D43" t="str">
            <v/>
          </cell>
          <cell r="E43" t="str">
            <v>m</v>
          </cell>
          <cell r="F43">
            <v>40</v>
          </cell>
          <cell r="G43">
            <v>0.6</v>
          </cell>
        </row>
        <row r="44">
          <cell r="A44" t="str">
            <v>PI 72</v>
          </cell>
          <cell r="B44" t="str">
            <v>Eletroduto de aço 1.1/4" (vara de 3m), na passarela, conforme projeto</v>
          </cell>
          <cell r="C44">
            <v>0</v>
          </cell>
          <cell r="D44">
            <v>0</v>
          </cell>
          <cell r="E44" t="str">
            <v>m</v>
          </cell>
          <cell r="F44">
            <v>50</v>
          </cell>
          <cell r="G44">
            <v>18</v>
          </cell>
        </row>
        <row r="45">
          <cell r="A45" t="str">
            <v>PI 30</v>
          </cell>
          <cell r="B45" t="str">
            <v>Haste para aterramento aço-cobre D 13x2400mm</v>
          </cell>
          <cell r="C45" t="str">
            <v/>
          </cell>
          <cell r="D45" t="str">
            <v/>
          </cell>
          <cell r="E45" t="str">
            <v>un</v>
          </cell>
          <cell r="F45">
            <v>1</v>
          </cell>
          <cell r="G45">
            <v>6.04</v>
          </cell>
        </row>
        <row r="46">
          <cell r="A46" t="str">
            <v>PI 31</v>
          </cell>
          <cell r="B46" t="str">
            <v>Cabo de cobre nú meio duro, 7 fios 2AWG</v>
          </cell>
          <cell r="C46" t="str">
            <v/>
          </cell>
          <cell r="D46" t="str">
            <v/>
          </cell>
          <cell r="E46" t="str">
            <v>kg</v>
          </cell>
          <cell r="F46">
            <v>4</v>
          </cell>
          <cell r="G46">
            <v>7.02</v>
          </cell>
        </row>
        <row r="47">
          <cell r="A47" t="str">
            <v>PI 39</v>
          </cell>
          <cell r="B47" t="str">
            <v>Fixação de haste de terra e conexão ao neutro</v>
          </cell>
          <cell r="C47" t="str">
            <v/>
          </cell>
          <cell r="D47" t="str">
            <v/>
          </cell>
          <cell r="E47" t="str">
            <v>un</v>
          </cell>
          <cell r="F47">
            <v>4</v>
          </cell>
          <cell r="G47">
            <v>35</v>
          </cell>
        </row>
        <row r="48">
          <cell r="A48" t="str">
            <v>PI 37</v>
          </cell>
          <cell r="B48" t="str">
            <v>Lançamento de cabos em dutos de aço, classe 1000V, circuito trifásico mais neutro, e monofásico</v>
          </cell>
          <cell r="C48" t="str">
            <v/>
          </cell>
          <cell r="D48" t="str">
            <v/>
          </cell>
          <cell r="E48" t="str">
            <v>m</v>
          </cell>
          <cell r="F48">
            <v>100</v>
          </cell>
          <cell r="G48">
            <v>4</v>
          </cell>
        </row>
        <row r="49">
          <cell r="A49" t="str">
            <v>PI 73</v>
          </cell>
          <cell r="B49" t="str">
            <v>Reator de alto fator externo c/ignitor p/ lâmpada a vapor de mercúrio,  da Entral ou similar</v>
          </cell>
          <cell r="C49">
            <v>0</v>
          </cell>
          <cell r="D49">
            <v>0</v>
          </cell>
          <cell r="E49" t="str">
            <v>un</v>
          </cell>
          <cell r="F49">
            <v>4</v>
          </cell>
          <cell r="G49">
            <v>37</v>
          </cell>
        </row>
        <row r="50">
          <cell r="A50" t="str">
            <v>PI 74</v>
          </cell>
          <cell r="B50" t="str">
            <v>Chave de iluminação pública</v>
          </cell>
          <cell r="C50">
            <v>0</v>
          </cell>
          <cell r="D50">
            <v>0</v>
          </cell>
          <cell r="E50" t="str">
            <v>un</v>
          </cell>
          <cell r="F50">
            <v>1</v>
          </cell>
          <cell r="G50">
            <v>95</v>
          </cell>
        </row>
        <row r="51">
          <cell r="A51" t="str">
            <v>PI 75</v>
          </cell>
          <cell r="B51" t="str">
            <v>Montagem eletromecânica de luminária 5m de altura, c/fixação dos equipam.e conexões elét.</v>
          </cell>
          <cell r="C51">
            <v>0</v>
          </cell>
          <cell r="D51">
            <v>0</v>
          </cell>
          <cell r="E51" t="str">
            <v>un</v>
          </cell>
          <cell r="F51">
            <v>4</v>
          </cell>
          <cell r="G51">
            <v>67.08</v>
          </cell>
        </row>
        <row r="52">
          <cell r="A52" t="str">
            <v>PI 22</v>
          </cell>
          <cell r="B52" t="str">
            <v>Base completa com fusível Diazed, 6A, retardado, incluíndo tampa, anel de proteção e ajuste</v>
          </cell>
          <cell r="C52" t="str">
            <v/>
          </cell>
          <cell r="D52" t="str">
            <v/>
          </cell>
          <cell r="E52" t="str">
            <v>un</v>
          </cell>
          <cell r="F52">
            <v>4</v>
          </cell>
          <cell r="G52">
            <v>8.6300000000000008</v>
          </cell>
        </row>
        <row r="53">
          <cell r="A53" t="str">
            <v>PI 26</v>
          </cell>
          <cell r="B53" t="str">
            <v>Relé fotoelétrico c/ suporte para fixação galv. com furo 18mm</v>
          </cell>
          <cell r="C53" t="str">
            <v/>
          </cell>
          <cell r="D53" t="str">
            <v/>
          </cell>
          <cell r="E53" t="str">
            <v>un</v>
          </cell>
          <cell r="F53">
            <v>1</v>
          </cell>
          <cell r="G53">
            <v>11.5</v>
          </cell>
        </row>
        <row r="54">
          <cell r="A54" t="str">
            <v>PI 24</v>
          </cell>
          <cell r="B54" t="str">
            <v>Fita elétrica auto fusão a base de borracha EPR</v>
          </cell>
          <cell r="C54" t="str">
            <v/>
          </cell>
          <cell r="D54" t="str">
            <v/>
          </cell>
          <cell r="E54" t="str">
            <v>un</v>
          </cell>
          <cell r="F54">
            <v>2</v>
          </cell>
          <cell r="G54">
            <v>6.39</v>
          </cell>
        </row>
        <row r="55">
          <cell r="A55" t="str">
            <v>PI 25</v>
          </cell>
          <cell r="B55" t="str">
            <v>Fita adesiva plástica isolante</v>
          </cell>
          <cell r="C55" t="str">
            <v/>
          </cell>
          <cell r="D55" t="str">
            <v/>
          </cell>
          <cell r="E55" t="str">
            <v>un</v>
          </cell>
          <cell r="F55">
            <v>2</v>
          </cell>
          <cell r="G55">
            <v>3.84</v>
          </cell>
        </row>
        <row r="56">
          <cell r="A56" t="str">
            <v>PI 38</v>
          </cell>
          <cell r="B56" t="str">
            <v>Confecção de emendas retas ou derivação em cabos classe 1000V, c/ conector à compressão</v>
          </cell>
          <cell r="C56" t="str">
            <v/>
          </cell>
          <cell r="D56" t="str">
            <v/>
          </cell>
          <cell r="E56" t="str">
            <v>un</v>
          </cell>
          <cell r="F56">
            <v>12</v>
          </cell>
          <cell r="G56">
            <v>4.5</v>
          </cell>
        </row>
        <row r="57">
          <cell r="F57" t="str">
            <v>SUB-TOTAL - OBRAS COMPLEMENTARES</v>
          </cell>
        </row>
        <row r="58">
          <cell r="F58" t="str">
            <v>SUB-TOTAL - Passarela do Km 14+000/Km 401+000</v>
          </cell>
        </row>
        <row r="60">
          <cell r="B60" t="str">
            <v>Passarela do Km 15+527/Km 402+527</v>
          </cell>
        </row>
        <row r="61">
          <cell r="B61" t="str">
            <v>OBRAS DE ARTE ESPECIAIS</v>
          </cell>
        </row>
        <row r="62">
          <cell r="B62" t="str">
            <v>Infra e Mesoestrutura</v>
          </cell>
        </row>
        <row r="63">
          <cell r="A63" t="str">
            <v>03.010.01</v>
          </cell>
          <cell r="B63" t="str">
            <v>Escavação em cavas de fundação com esgotamento</v>
          </cell>
          <cell r="C63" t="str">
            <v/>
          </cell>
          <cell r="D63" t="str">
            <v/>
          </cell>
          <cell r="E63" t="str">
            <v>m3</v>
          </cell>
          <cell r="F63">
            <v>40</v>
          </cell>
          <cell r="G63">
            <v>22.39</v>
          </cell>
        </row>
        <row r="64">
          <cell r="A64" t="str">
            <v>03.371.01</v>
          </cell>
          <cell r="B64" t="str">
            <v>Formas de placa compensada resinada</v>
          </cell>
          <cell r="C64" t="str">
            <v/>
          </cell>
          <cell r="D64" t="str">
            <v/>
          </cell>
          <cell r="E64" t="str">
            <v>m2</v>
          </cell>
          <cell r="F64">
            <v>36</v>
          </cell>
          <cell r="G64">
            <v>21.86</v>
          </cell>
        </row>
        <row r="65">
          <cell r="A65" t="str">
            <v>03.371.02</v>
          </cell>
          <cell r="B65" t="str">
            <v>Formas de placa compensada plastificada</v>
          </cell>
          <cell r="C65" t="str">
            <v/>
          </cell>
          <cell r="D65" t="str">
            <v/>
          </cell>
          <cell r="E65" t="str">
            <v>m2</v>
          </cell>
          <cell r="F65">
            <v>94</v>
          </cell>
          <cell r="G65">
            <v>30.76</v>
          </cell>
        </row>
        <row r="66">
          <cell r="A66" t="str">
            <v>03.353.00</v>
          </cell>
          <cell r="B66" t="str">
            <v>Forn., preparo e colocação nas formas, de aço CA-50</v>
          </cell>
          <cell r="C66" t="str">
            <v/>
          </cell>
          <cell r="D66" t="str">
            <v/>
          </cell>
          <cell r="E66" t="str">
            <v>kg</v>
          </cell>
          <cell r="F66">
            <v>1694</v>
          </cell>
          <cell r="G66">
            <v>2.59</v>
          </cell>
        </row>
        <row r="67">
          <cell r="A67" t="str">
            <v>03.326.00</v>
          </cell>
          <cell r="B67" t="str">
            <v xml:space="preserve">Concreto fck= 20 MPa-contr. raz. uso ger. </v>
          </cell>
          <cell r="C67" t="str">
            <v/>
          </cell>
          <cell r="D67" t="str">
            <v/>
          </cell>
          <cell r="E67" t="str">
            <v>m3</v>
          </cell>
          <cell r="F67">
            <v>20</v>
          </cell>
          <cell r="G67">
            <v>149.19999999999999</v>
          </cell>
        </row>
        <row r="68">
          <cell r="A68" t="str">
            <v>OAE5a</v>
          </cell>
          <cell r="B68" t="str">
            <v>Estaca metálica - tipo CS 250 X 52 - Fornecimento e cravação</v>
          </cell>
          <cell r="C68" t="str">
            <v/>
          </cell>
          <cell r="D68" t="str">
            <v/>
          </cell>
          <cell r="E68" t="str">
            <v>m</v>
          </cell>
          <cell r="F68">
            <v>60</v>
          </cell>
          <cell r="G68">
            <v>97.23</v>
          </cell>
        </row>
        <row r="69">
          <cell r="A69" t="str">
            <v>OAE5</v>
          </cell>
          <cell r="B69" t="str">
            <v>Estaca metálica - tipo CS 300 x 130 - Fornecimento e cravação</v>
          </cell>
          <cell r="C69" t="str">
            <v/>
          </cell>
          <cell r="D69" t="str">
            <v/>
          </cell>
          <cell r="E69" t="str">
            <v>m</v>
          </cell>
          <cell r="F69">
            <v>120</v>
          </cell>
          <cell r="G69">
            <v>176.68</v>
          </cell>
        </row>
        <row r="70">
          <cell r="B70" t="str">
            <v>Superestrutura</v>
          </cell>
        </row>
        <row r="71">
          <cell r="A71" t="str">
            <v>03.371.02</v>
          </cell>
          <cell r="B71" t="str">
            <v>Formas de placa compensada plastificada</v>
          </cell>
          <cell r="C71" t="str">
            <v/>
          </cell>
          <cell r="D71" t="str">
            <v/>
          </cell>
          <cell r="E71" t="str">
            <v>m2</v>
          </cell>
          <cell r="F71">
            <v>1674</v>
          </cell>
          <cell r="G71">
            <v>30.76</v>
          </cell>
        </row>
        <row r="72">
          <cell r="A72" t="str">
            <v>OAE6</v>
          </cell>
          <cell r="B72" t="str">
            <v>Escoramento metálico comum (cimbramento)</v>
          </cell>
          <cell r="C72" t="str">
            <v/>
          </cell>
          <cell r="D72" t="str">
            <v/>
          </cell>
          <cell r="E72" t="str">
            <v>m3</v>
          </cell>
          <cell r="F72">
            <v>1160</v>
          </cell>
          <cell r="G72">
            <v>27.58</v>
          </cell>
        </row>
        <row r="73">
          <cell r="A73" t="str">
            <v>03.353.00</v>
          </cell>
          <cell r="B73" t="str">
            <v>Forn., preparo e colocação nas formas, de aço CA-50</v>
          </cell>
          <cell r="C73" t="str">
            <v/>
          </cell>
          <cell r="D73" t="str">
            <v/>
          </cell>
          <cell r="E73" t="str">
            <v>kg</v>
          </cell>
          <cell r="F73">
            <v>18873</v>
          </cell>
          <cell r="G73">
            <v>2.59</v>
          </cell>
        </row>
        <row r="74">
          <cell r="A74" t="str">
            <v>03.354.00</v>
          </cell>
          <cell r="B74" t="str">
            <v>Forn., preparo e colocação nas formas, de aço CA-60</v>
          </cell>
          <cell r="C74" t="str">
            <v/>
          </cell>
          <cell r="D74" t="str">
            <v/>
          </cell>
          <cell r="E74" t="str">
            <v>kg</v>
          </cell>
          <cell r="F74">
            <v>1654</v>
          </cell>
          <cell r="G74">
            <v>2.85</v>
          </cell>
        </row>
        <row r="75">
          <cell r="A75" t="str">
            <v>03.359.01</v>
          </cell>
          <cell r="B75" t="str">
            <v>Forn., preparo e colocação nas formas, de aço CA-25</v>
          </cell>
          <cell r="C75" t="str">
            <v/>
          </cell>
          <cell r="D75" t="str">
            <v/>
          </cell>
          <cell r="E75" t="str">
            <v>kg</v>
          </cell>
          <cell r="F75">
            <v>95</v>
          </cell>
          <cell r="G75">
            <v>2.4300000000000002</v>
          </cell>
        </row>
        <row r="76">
          <cell r="A76" t="str">
            <v>03.330.00</v>
          </cell>
          <cell r="B76" t="str">
            <v>Concreto fck= 35 MPa-contr. raz. uso ger.</v>
          </cell>
          <cell r="C76" t="str">
            <v/>
          </cell>
          <cell r="D76" t="str">
            <v/>
          </cell>
          <cell r="E76" t="str">
            <v>m3</v>
          </cell>
          <cell r="F76">
            <v>138</v>
          </cell>
          <cell r="G76">
            <v>166.78</v>
          </cell>
        </row>
        <row r="77">
          <cell r="A77" t="str">
            <v>03.326.00</v>
          </cell>
          <cell r="B77" t="str">
            <v xml:space="preserve">Concreto fck= 20 MPa-contr. raz. uso ger. </v>
          </cell>
          <cell r="C77" t="str">
            <v/>
          </cell>
          <cell r="D77" t="str">
            <v/>
          </cell>
          <cell r="E77" t="str">
            <v>m3</v>
          </cell>
          <cell r="F77">
            <v>25</v>
          </cell>
          <cell r="G77">
            <v>149.19999999999999</v>
          </cell>
        </row>
        <row r="78">
          <cell r="B78" t="str">
            <v>Diversos</v>
          </cell>
        </row>
        <row r="79">
          <cell r="A79" t="str">
            <v>03.510.00</v>
          </cell>
          <cell r="B79" t="str">
            <v>Aparelho de apoio em neoprene</v>
          </cell>
          <cell r="C79" t="str">
            <v/>
          </cell>
          <cell r="D79" t="str">
            <v/>
          </cell>
          <cell r="E79" t="str">
            <v>kg</v>
          </cell>
          <cell r="F79">
            <v>30</v>
          </cell>
          <cell r="G79">
            <v>86.94</v>
          </cell>
        </row>
        <row r="80">
          <cell r="A80" t="str">
            <v>P 03.991.01b</v>
          </cell>
          <cell r="B80" t="str">
            <v>Dreno de FF D= 50 mm x 500mm</v>
          </cell>
          <cell r="C80" t="str">
            <v/>
          </cell>
          <cell r="D80" t="str">
            <v/>
          </cell>
          <cell r="E80" t="str">
            <v>un</v>
          </cell>
          <cell r="F80">
            <v>52</v>
          </cell>
          <cell r="G80">
            <v>6.63</v>
          </cell>
        </row>
      </sheetData>
      <sheetData sheetId="24" refreshError="1">
        <row r="14">
          <cell r="A14" t="str">
            <v>01.000.00</v>
          </cell>
          <cell r="B14" t="str">
            <v>Desmatamento,destocamento e limpeza de área com árvore até 0,15m</v>
          </cell>
          <cell r="C14" t="str">
            <v>DNER-ES278/97</v>
          </cell>
          <cell r="D14" t="str">
            <v/>
          </cell>
          <cell r="E14" t="str">
            <v>m2</v>
          </cell>
          <cell r="F14">
            <v>348300</v>
          </cell>
          <cell r="G14">
            <v>7.0000000000000007E-2</v>
          </cell>
        </row>
        <row r="15">
          <cell r="A15" t="str">
            <v>01.010.00</v>
          </cell>
          <cell r="B15" t="str">
            <v>Desmatamento e destocamento árvores de 0,15m a 0,30m</v>
          </cell>
          <cell r="C15" t="str">
            <v>DNER-ES278/97</v>
          </cell>
          <cell r="D15" t="str">
            <v/>
          </cell>
          <cell r="E15" t="str">
            <v>un</v>
          </cell>
          <cell r="F15">
            <v>3483</v>
          </cell>
          <cell r="G15">
            <v>8.92</v>
          </cell>
        </row>
        <row r="16">
          <cell r="A16" t="str">
            <v>01.011.00</v>
          </cell>
          <cell r="B16" t="str">
            <v>Desmatamento e destocamento árvores superior a 0,30m</v>
          </cell>
          <cell r="C16" t="str">
            <v>DNER-ES278/97</v>
          </cell>
          <cell r="D16" t="str">
            <v/>
          </cell>
          <cell r="E16" t="str">
            <v>un</v>
          </cell>
          <cell r="F16">
            <v>1741</v>
          </cell>
          <cell r="G16">
            <v>26.75</v>
          </cell>
        </row>
        <row r="17">
          <cell r="A17" t="str">
            <v>01.100.01</v>
          </cell>
          <cell r="B17" t="str">
            <v>Escavação,carga e transportes de material de 1a  categoria DMT &lt;= 50m</v>
          </cell>
          <cell r="C17" t="str">
            <v>DNER-ES280/97</v>
          </cell>
          <cell r="D17" t="str">
            <v/>
          </cell>
          <cell r="E17" t="str">
            <v>m3</v>
          </cell>
          <cell r="F17">
            <v>1000</v>
          </cell>
          <cell r="G17">
            <v>0.62</v>
          </cell>
        </row>
        <row r="18">
          <cell r="A18" t="str">
            <v>01.100.09</v>
          </cell>
          <cell r="B18" t="str">
            <v>Escavação,carga e transportes de material de 1a categoria DMT= 50 a 200m</v>
          </cell>
          <cell r="C18" t="str">
            <v>DNER-ES280/97</v>
          </cell>
          <cell r="D18" t="str">
            <v/>
          </cell>
          <cell r="E18" t="str">
            <v>m3</v>
          </cell>
          <cell r="F18">
            <v>1484</v>
          </cell>
          <cell r="G18">
            <v>1.89</v>
          </cell>
        </row>
        <row r="19">
          <cell r="A19" t="str">
            <v>01.100.10</v>
          </cell>
          <cell r="B19" t="str">
            <v>Escavação,carga e transportes de material de 1a categoria DMT= 200 a 400m</v>
          </cell>
          <cell r="C19" t="str">
            <v>DNER-ES280/97</v>
          </cell>
          <cell r="D19" t="str">
            <v/>
          </cell>
          <cell r="E19" t="str">
            <v>m3</v>
          </cell>
          <cell r="F19">
            <v>1250</v>
          </cell>
          <cell r="G19">
            <v>1.98</v>
          </cell>
        </row>
        <row r="20">
          <cell r="A20" t="str">
            <v>01.100.11</v>
          </cell>
          <cell r="B20" t="str">
            <v>Escavação,carga e transportes de material de 1a categoria DMT= 400 a 600m</v>
          </cell>
          <cell r="C20" t="str">
            <v>DNER-ES280/97</v>
          </cell>
          <cell r="D20" t="str">
            <v/>
          </cell>
          <cell r="E20" t="str">
            <v>m3</v>
          </cell>
          <cell r="F20">
            <v>3925</v>
          </cell>
          <cell r="G20">
            <v>2.12</v>
          </cell>
        </row>
        <row r="21">
          <cell r="A21" t="str">
            <v>01.100.12</v>
          </cell>
          <cell r="B21" t="str">
            <v>Escavação,carga e transportes de material de 1a categoria DMT= 600 a 800m</v>
          </cell>
          <cell r="C21" t="str">
            <v>DNER-ES280/97</v>
          </cell>
          <cell r="D21" t="str">
            <v/>
          </cell>
          <cell r="E21" t="str">
            <v>m3</v>
          </cell>
          <cell r="F21">
            <v>1512</v>
          </cell>
          <cell r="G21">
            <v>2.19</v>
          </cell>
        </row>
        <row r="22">
          <cell r="A22" t="str">
            <v>01.100.13</v>
          </cell>
          <cell r="B22" t="str">
            <v>Escavação,carga e transportes de material de 1a categoria DMT= 800 a 1000m</v>
          </cell>
          <cell r="C22" t="str">
            <v>DNER-ES280/97</v>
          </cell>
          <cell r="D22" t="str">
            <v/>
          </cell>
          <cell r="E22" t="str">
            <v>m3</v>
          </cell>
          <cell r="F22">
            <v>1019</v>
          </cell>
          <cell r="G22">
            <v>2.36</v>
          </cell>
        </row>
        <row r="23">
          <cell r="A23" t="str">
            <v>01.100.14</v>
          </cell>
          <cell r="B23" t="str">
            <v>Escavação,carga e transportes de material de 1a categoria DMT= 1000 a 1200m</v>
          </cell>
          <cell r="C23" t="str">
            <v>DNER-ES280/97</v>
          </cell>
          <cell r="D23" t="str">
            <v/>
          </cell>
          <cell r="E23" t="str">
            <v>m3</v>
          </cell>
          <cell r="F23">
            <v>8380</v>
          </cell>
          <cell r="G23">
            <v>2.4</v>
          </cell>
        </row>
        <row r="24">
          <cell r="A24" t="str">
            <v>01.100.15</v>
          </cell>
          <cell r="B24" t="str">
            <v>Escavação,carga e transportes de material de 1a categoria DMT= 1200 a 1400m</v>
          </cell>
          <cell r="C24" t="str">
            <v>DNER-ES280/97</v>
          </cell>
          <cell r="D24" t="str">
            <v/>
          </cell>
          <cell r="E24" t="str">
            <v>m3</v>
          </cell>
          <cell r="F24">
            <v>4445</v>
          </cell>
          <cell r="G24">
            <v>2.62</v>
          </cell>
        </row>
        <row r="25">
          <cell r="A25" t="str">
            <v>01.100.16</v>
          </cell>
          <cell r="B25" t="str">
            <v>Escavação,carga e transportes de material de 1a  categoria DMT 1400 a 1600m</v>
          </cell>
          <cell r="C25" t="str">
            <v>DNER-ES280/97</v>
          </cell>
          <cell r="D25" t="str">
            <v/>
          </cell>
          <cell r="E25" t="str">
            <v>m3</v>
          </cell>
          <cell r="F25">
            <v>10739</v>
          </cell>
          <cell r="G25">
            <v>2.73</v>
          </cell>
        </row>
        <row r="26">
          <cell r="A26" t="str">
            <v>01.100.17</v>
          </cell>
          <cell r="B26" t="str">
            <v>Escavação,carga e transportes de material de 1a categoria DMT= 1600 a 1800m</v>
          </cell>
          <cell r="C26" t="str">
            <v>DNER-ES280/97</v>
          </cell>
          <cell r="D26" t="str">
            <v/>
          </cell>
          <cell r="E26" t="str">
            <v>m3</v>
          </cell>
          <cell r="F26">
            <v>1768</v>
          </cell>
          <cell r="G26">
            <v>2.84</v>
          </cell>
        </row>
        <row r="27">
          <cell r="A27" t="str">
            <v>01.100.19</v>
          </cell>
          <cell r="B27" t="str">
            <v>Escavação,carga e transportes de material de 1a categoria DMT= 2000 a 3000m</v>
          </cell>
          <cell r="C27" t="str">
            <v>DNER-ES280/97</v>
          </cell>
          <cell r="D27" t="str">
            <v/>
          </cell>
          <cell r="E27" t="str">
            <v>m3</v>
          </cell>
          <cell r="F27">
            <v>11011</v>
          </cell>
          <cell r="G27">
            <v>3.26</v>
          </cell>
        </row>
        <row r="28">
          <cell r="A28" t="str">
            <v>DER50255</v>
          </cell>
          <cell r="B28" t="str">
            <v>Esc.  Carga e Transp. de mat. 1a cat. c/ CB 3000&lt;DMT&lt;4000m</v>
          </cell>
          <cell r="C28" t="str">
            <v/>
          </cell>
          <cell r="D28" t="str">
            <v/>
          </cell>
          <cell r="E28" t="str">
            <v>m3</v>
          </cell>
          <cell r="F28">
            <v>8863</v>
          </cell>
          <cell r="G28">
            <v>3.3</v>
          </cell>
        </row>
        <row r="29">
          <cell r="A29" t="str">
            <v>DER50265</v>
          </cell>
          <cell r="B29" t="str">
            <v>Esc.  Carga e Transp. de mat. 1a cat. c/ CB 4000&lt;DMT&lt;5000m</v>
          </cell>
          <cell r="C29" t="str">
            <v/>
          </cell>
          <cell r="D29" t="str">
            <v/>
          </cell>
          <cell r="E29" t="str">
            <v>m3</v>
          </cell>
          <cell r="F29">
            <v>5413</v>
          </cell>
          <cell r="G29">
            <v>3.76</v>
          </cell>
        </row>
        <row r="30">
          <cell r="A30" t="str">
            <v>DER50260</v>
          </cell>
          <cell r="B30" t="str">
            <v>Esc.  Carga e Transp. de mat. 1a cat. c/ CB 5000&lt;DMT&lt;6000m</v>
          </cell>
          <cell r="C30" t="str">
            <v/>
          </cell>
          <cell r="D30" t="str">
            <v/>
          </cell>
          <cell r="E30" t="str">
            <v>m3</v>
          </cell>
          <cell r="F30">
            <v>2698</v>
          </cell>
          <cell r="G30">
            <v>4.29</v>
          </cell>
        </row>
        <row r="31">
          <cell r="A31" t="str">
            <v>DER50270</v>
          </cell>
          <cell r="B31" t="str">
            <v>Esc.  Carga e Transp. de mat. 1a cat. c/ CB 6000&lt;DMT&lt;7000m</v>
          </cell>
          <cell r="C31" t="str">
            <v/>
          </cell>
          <cell r="D31" t="str">
            <v/>
          </cell>
          <cell r="E31" t="str">
            <v>m3</v>
          </cell>
          <cell r="F31">
            <v>2091</v>
          </cell>
          <cell r="G31">
            <v>4.79</v>
          </cell>
        </row>
        <row r="32">
          <cell r="A32" t="str">
            <v>DER50280</v>
          </cell>
          <cell r="B32" t="str">
            <v>Esc.  Carga e Transp. de mat. 1a cat. c/ CB 7000&lt;DMT&lt;8000m</v>
          </cell>
          <cell r="C32" t="str">
            <v/>
          </cell>
          <cell r="D32" t="str">
            <v/>
          </cell>
          <cell r="E32" t="str">
            <v>m3</v>
          </cell>
          <cell r="F32">
            <v>13314</v>
          </cell>
          <cell r="G32">
            <v>5.27</v>
          </cell>
        </row>
        <row r="33">
          <cell r="A33" t="str">
            <v>DER50300</v>
          </cell>
          <cell r="B33" t="str">
            <v>Esc.  Carga e Transp. de mat. 1a cat. c/ CB 9000&lt;DMT&lt;10000m</v>
          </cell>
          <cell r="C33" t="str">
            <v/>
          </cell>
          <cell r="D33" t="str">
            <v/>
          </cell>
          <cell r="E33" t="str">
            <v>m3</v>
          </cell>
          <cell r="F33">
            <v>10102</v>
          </cell>
          <cell r="G33">
            <v>6.3</v>
          </cell>
        </row>
        <row r="34">
          <cell r="A34" t="str">
            <v>DER50305</v>
          </cell>
          <cell r="B34" t="str">
            <v>Esc.  Carga e Transp. de mat. 1a cat. c/ CB 10000&lt;DMT&lt;12000m</v>
          </cell>
          <cell r="C34" t="str">
            <v/>
          </cell>
          <cell r="D34" t="str">
            <v/>
          </cell>
          <cell r="E34" t="str">
            <v>m3</v>
          </cell>
          <cell r="F34">
            <v>14258</v>
          </cell>
          <cell r="G34">
            <v>7.05</v>
          </cell>
        </row>
        <row r="35">
          <cell r="A35" t="str">
            <v>01.101.11</v>
          </cell>
          <cell r="B35" t="str">
            <v>Escavação,carga e transportes de material de 2a categoria,c/CB,  DMT 400 a 600m</v>
          </cell>
          <cell r="C35" t="str">
            <v>DNER-ES280/97</v>
          </cell>
          <cell r="D35" t="str">
            <v/>
          </cell>
          <cell r="E35" t="str">
            <v>m3</v>
          </cell>
          <cell r="F35">
            <v>1631</v>
          </cell>
          <cell r="G35">
            <v>3.15</v>
          </cell>
        </row>
        <row r="36">
          <cell r="A36" t="str">
            <v>01.101.12</v>
          </cell>
          <cell r="B36" t="str">
            <v>Escavação,carga e transportes de material de 2a categoria,c/CB,  DMT 600 a 800m</v>
          </cell>
          <cell r="C36" t="str">
            <v>DNER-ES280/97</v>
          </cell>
          <cell r="D36" t="str">
            <v/>
          </cell>
          <cell r="E36" t="str">
            <v>m3</v>
          </cell>
          <cell r="F36">
            <v>3757</v>
          </cell>
          <cell r="G36">
            <v>3.23</v>
          </cell>
        </row>
        <row r="37">
          <cell r="A37" t="str">
            <v>01.101.14</v>
          </cell>
          <cell r="B37" t="str">
            <v>Escavação,carga e transportes de material de 2a categoria,c/CB,  DMT 1000 a 1200m</v>
          </cell>
          <cell r="C37" t="str">
            <v>DNER-ES280/97</v>
          </cell>
          <cell r="D37" t="str">
            <v/>
          </cell>
          <cell r="E37" t="str">
            <v>m3</v>
          </cell>
          <cell r="F37">
            <v>1333</v>
          </cell>
          <cell r="G37">
            <v>3.49</v>
          </cell>
        </row>
        <row r="38">
          <cell r="A38" t="str">
            <v>01.101.15</v>
          </cell>
          <cell r="B38" t="str">
            <v>Escavação,carga e transportes de material de 2a categoria,c/CB,  DMT 1200 a 1400m</v>
          </cell>
          <cell r="C38" t="str">
            <v>DNER-ES280/97</v>
          </cell>
          <cell r="D38" t="str">
            <v/>
          </cell>
          <cell r="E38" t="str">
            <v>m3</v>
          </cell>
          <cell r="F38">
            <v>1404</v>
          </cell>
          <cell r="G38">
            <v>3.73</v>
          </cell>
        </row>
        <row r="39">
          <cell r="A39" t="str">
            <v>01.101.16</v>
          </cell>
          <cell r="B39" t="str">
            <v>Escavação,carga e transportes de material de 2a categoria,c/CB,  DMT 1400 a 1600m</v>
          </cell>
          <cell r="C39" t="str">
            <v>DNER-ES280/97</v>
          </cell>
          <cell r="D39" t="str">
            <v/>
          </cell>
          <cell r="E39" t="str">
            <v>m3</v>
          </cell>
          <cell r="F39">
            <v>2888</v>
          </cell>
          <cell r="G39">
            <v>3.87</v>
          </cell>
        </row>
        <row r="40">
          <cell r="A40" t="str">
            <v>01.101.19</v>
          </cell>
          <cell r="B40" t="str">
            <v>Escavação,carga e transportes de material de 2a categoria,c/CB,  DMT 2000 a 3000m</v>
          </cell>
          <cell r="C40" t="str">
            <v>DNER-ES280/97</v>
          </cell>
          <cell r="D40" t="str">
            <v/>
          </cell>
          <cell r="E40" t="str">
            <v>m3</v>
          </cell>
          <cell r="F40">
            <v>6541</v>
          </cell>
          <cell r="G40">
            <v>4.51</v>
          </cell>
        </row>
        <row r="41">
          <cell r="A41" t="str">
            <v>DER51225</v>
          </cell>
          <cell r="B41" t="str">
            <v>Escavação,carga e transportes de material de 2a categoria DMT 3000 a 4000m</v>
          </cell>
          <cell r="C41" t="str">
            <v/>
          </cell>
          <cell r="D41" t="str">
            <v/>
          </cell>
          <cell r="E41" t="str">
            <v>m3</v>
          </cell>
          <cell r="F41">
            <v>2216</v>
          </cell>
          <cell r="G41">
            <v>4.5599999999999996</v>
          </cell>
        </row>
        <row r="42">
          <cell r="A42" t="str">
            <v>DER51235</v>
          </cell>
          <cell r="B42" t="str">
            <v>Escavação,carga e transportes de material de 2a categoria DMT 4000 a 5000m</v>
          </cell>
          <cell r="C42" t="str">
            <v/>
          </cell>
          <cell r="D42" t="str">
            <v/>
          </cell>
          <cell r="E42" t="str">
            <v>m3</v>
          </cell>
          <cell r="F42">
            <v>1163</v>
          </cell>
          <cell r="G42">
            <v>5.15</v>
          </cell>
        </row>
        <row r="43">
          <cell r="A43" t="str">
            <v>DER51270</v>
          </cell>
          <cell r="B43" t="str">
            <v>Escavação,carga e transportes de material de 2a categoria DMT 7000 a 8000m</v>
          </cell>
          <cell r="C43" t="str">
            <v/>
          </cell>
          <cell r="D43" t="str">
            <v/>
          </cell>
          <cell r="E43" t="str">
            <v>m3</v>
          </cell>
          <cell r="F43">
            <v>1969</v>
          </cell>
          <cell r="G43">
            <v>6.93</v>
          </cell>
        </row>
        <row r="44">
          <cell r="A44" t="str">
            <v>DER51330</v>
          </cell>
          <cell r="B44" t="str">
            <v>Escavação,carga e transportes de material de 2a categoria DMT 16000 a 18000m</v>
          </cell>
          <cell r="C44" t="str">
            <v/>
          </cell>
          <cell r="D44" t="str">
            <v/>
          </cell>
          <cell r="E44" t="str">
            <v>m3</v>
          </cell>
          <cell r="F44">
            <v>5909</v>
          </cell>
          <cell r="G44">
            <v>12.53</v>
          </cell>
        </row>
        <row r="45">
          <cell r="A45" t="str">
            <v>DER51340</v>
          </cell>
          <cell r="B45" t="str">
            <v>Escavação,carga e transportes de material de 2a categoria DMT 18000 a 20000m</v>
          </cell>
          <cell r="C45" t="str">
            <v/>
          </cell>
          <cell r="D45" t="str">
            <v/>
          </cell>
          <cell r="E45" t="str">
            <v>m3</v>
          </cell>
          <cell r="F45">
            <v>6828</v>
          </cell>
          <cell r="G45">
            <v>13.65</v>
          </cell>
        </row>
        <row r="46">
          <cell r="A46" t="str">
            <v>DER52070</v>
          </cell>
          <cell r="B46" t="str">
            <v>Esc. Carga e Transp. de solos moles 100&lt;DMT&lt;=200m</v>
          </cell>
          <cell r="C46" t="str">
            <v/>
          </cell>
          <cell r="D46" t="str">
            <v/>
          </cell>
          <cell r="E46" t="str">
            <v>m3</v>
          </cell>
          <cell r="F46">
            <v>592</v>
          </cell>
          <cell r="G46">
            <v>3.95</v>
          </cell>
        </row>
        <row r="47">
          <cell r="A47" t="str">
            <v>DER52082</v>
          </cell>
          <cell r="B47" t="str">
            <v>Esc. Carga e Transp. de solos moles 200&lt;DMT&lt;=400m</v>
          </cell>
          <cell r="C47" t="str">
            <v/>
          </cell>
          <cell r="D47" t="str">
            <v/>
          </cell>
          <cell r="E47" t="str">
            <v>m3</v>
          </cell>
          <cell r="F47">
            <v>1203</v>
          </cell>
          <cell r="G47">
            <v>4.03</v>
          </cell>
        </row>
        <row r="48">
          <cell r="A48" t="str">
            <v>DER52087</v>
          </cell>
          <cell r="B48" t="str">
            <v>Esc. Carga e Transp. de solos moles 400&lt;DMT&lt;=600m</v>
          </cell>
          <cell r="C48" t="str">
            <v/>
          </cell>
          <cell r="D48" t="str">
            <v/>
          </cell>
          <cell r="E48" t="str">
            <v>m3</v>
          </cell>
          <cell r="F48">
            <v>8307</v>
          </cell>
          <cell r="G48">
            <v>4.5999999999999996</v>
          </cell>
        </row>
        <row r="49">
          <cell r="A49" t="str">
            <v>DER52090</v>
          </cell>
          <cell r="B49" t="str">
            <v>Esc. Carga e Transp. de solos moles 600&lt;DMT&lt;=800m</v>
          </cell>
          <cell r="C49" t="str">
            <v/>
          </cell>
          <cell r="D49" t="str">
            <v/>
          </cell>
          <cell r="E49" t="str">
            <v>m3</v>
          </cell>
          <cell r="F49">
            <v>1430</v>
          </cell>
          <cell r="G49">
            <v>4.6399999999999997</v>
          </cell>
        </row>
        <row r="50">
          <cell r="A50" t="str">
            <v>DER52095</v>
          </cell>
          <cell r="B50" t="str">
            <v>Esc. Carga e Transp. de solos moles 800&lt;DMT&lt;=1000m</v>
          </cell>
          <cell r="C50" t="str">
            <v/>
          </cell>
          <cell r="D50" t="str">
            <v/>
          </cell>
          <cell r="E50" t="str">
            <v>m3</v>
          </cell>
          <cell r="F50">
            <v>2650</v>
          </cell>
          <cell r="G50">
            <v>4.7</v>
          </cell>
        </row>
        <row r="51">
          <cell r="A51" t="str">
            <v>DER52100</v>
          </cell>
          <cell r="B51" t="str">
            <v>Esc. Carga e Transp. de solos moles 1000&lt;DMT&lt;=1200m</v>
          </cell>
          <cell r="C51" t="str">
            <v/>
          </cell>
          <cell r="D51" t="str">
            <v/>
          </cell>
          <cell r="E51" t="str">
            <v>m3</v>
          </cell>
          <cell r="F51">
            <v>3238</v>
          </cell>
          <cell r="G51">
            <v>4.71</v>
          </cell>
        </row>
        <row r="52">
          <cell r="A52" t="str">
            <v>DER52101</v>
          </cell>
          <cell r="B52" t="str">
            <v>Esc. Carga e Transp. de solos moles 1200&lt;DMT&lt;=1400m</v>
          </cell>
          <cell r="C52" t="str">
            <v/>
          </cell>
          <cell r="D52" t="str">
            <v/>
          </cell>
          <cell r="E52" t="str">
            <v>m3</v>
          </cell>
          <cell r="F52">
            <v>762</v>
          </cell>
          <cell r="G52">
            <v>4.74</v>
          </cell>
        </row>
        <row r="53">
          <cell r="A53" t="str">
            <v>DER52102</v>
          </cell>
          <cell r="B53" t="str">
            <v>Esc. Carga e Transp. de solos moles 1400&lt;DMT&lt;=1600m</v>
          </cell>
          <cell r="C53" t="str">
            <v/>
          </cell>
          <cell r="D53" t="str">
            <v/>
          </cell>
          <cell r="E53" t="str">
            <v>m3</v>
          </cell>
          <cell r="F53">
            <v>1375</v>
          </cell>
          <cell r="G53">
            <v>4.8099999999999996</v>
          </cell>
        </row>
        <row r="54">
          <cell r="A54" t="str">
            <v>DER52103</v>
          </cell>
          <cell r="B54" t="str">
            <v>Esc. Carga e Transp. de solos moles 1600&lt;DMT&lt;=1800m</v>
          </cell>
          <cell r="C54" t="str">
            <v/>
          </cell>
          <cell r="D54" t="str">
            <v/>
          </cell>
          <cell r="E54" t="str">
            <v>m3</v>
          </cell>
          <cell r="F54">
            <v>1388</v>
          </cell>
          <cell r="G54">
            <v>4.8600000000000003</v>
          </cell>
        </row>
        <row r="55">
          <cell r="A55" t="str">
            <v>DER52105</v>
          </cell>
          <cell r="B55" t="str">
            <v>Esc. Carga e Transp. de solos moles 2000&lt;DMT&lt;=3000m</v>
          </cell>
          <cell r="C55" t="str">
            <v/>
          </cell>
          <cell r="D55" t="str">
            <v/>
          </cell>
          <cell r="E55" t="str">
            <v>m3</v>
          </cell>
          <cell r="F55">
            <v>15176</v>
          </cell>
          <cell r="G55">
            <v>5.77</v>
          </cell>
        </row>
        <row r="56">
          <cell r="A56" t="str">
            <v>01.510.00</v>
          </cell>
          <cell r="B56" t="str">
            <v>Compactação de aterros a 95% Proctor Normal</v>
          </cell>
          <cell r="C56" t="str">
            <v>DNER-ES282/97</v>
          </cell>
          <cell r="D56" t="str">
            <v/>
          </cell>
          <cell r="E56" t="str">
            <v>m3</v>
          </cell>
          <cell r="F56">
            <v>62802</v>
          </cell>
          <cell r="G56">
            <v>0.79</v>
          </cell>
        </row>
        <row r="57">
          <cell r="A57" t="str">
            <v>01.511.00</v>
          </cell>
          <cell r="B57" t="str">
            <v>Compactação de aterros a 100% Proctor Normal</v>
          </cell>
          <cell r="C57" t="str">
            <v>DNER-ES282/97</v>
          </cell>
          <cell r="D57" t="str">
            <v/>
          </cell>
          <cell r="E57" t="str">
            <v>m3</v>
          </cell>
          <cell r="F57">
            <v>42418</v>
          </cell>
          <cell r="G57">
            <v>1.36</v>
          </cell>
        </row>
        <row r="58">
          <cell r="F58" t="str">
            <v>SUB-TOTAL</v>
          </cell>
        </row>
        <row r="60">
          <cell r="B60" t="str">
            <v>PAVIMENTAÇÃO</v>
          </cell>
        </row>
        <row r="61">
          <cell r="A61" t="str">
            <v>02.000.00</v>
          </cell>
          <cell r="B61" t="str">
            <v>Regularização do subleito</v>
          </cell>
          <cell r="C61" t="str">
            <v/>
          </cell>
          <cell r="D61" t="str">
            <v/>
          </cell>
          <cell r="E61" t="str">
            <v>m2</v>
          </cell>
          <cell r="F61">
            <v>95629</v>
          </cell>
          <cell r="G61">
            <v>0.3</v>
          </cell>
        </row>
        <row r="62">
          <cell r="A62" t="str">
            <v>DER53110</v>
          </cell>
          <cell r="B62" t="str">
            <v>Camada de seixo classificado</v>
          </cell>
          <cell r="C62" t="str">
            <v/>
          </cell>
          <cell r="D62" t="str">
            <v/>
          </cell>
          <cell r="E62" t="str">
            <v>m3</v>
          </cell>
          <cell r="F62">
            <v>18370</v>
          </cell>
          <cell r="G62">
            <v>16.09</v>
          </cell>
        </row>
        <row r="63">
          <cell r="F63" t="str">
            <v>SUB-TOTAL</v>
          </cell>
        </row>
        <row r="65">
          <cell r="B65" t="str">
            <v>DRENAGEM</v>
          </cell>
        </row>
        <row r="66">
          <cell r="A66" t="str">
            <v>04.000.00</v>
          </cell>
          <cell r="B66" t="str">
            <v>Escavação manual em material de 1a categoria</v>
          </cell>
          <cell r="C66" t="str">
            <v/>
          </cell>
          <cell r="D66" t="str">
            <v/>
          </cell>
          <cell r="E66" t="str">
            <v>m3</v>
          </cell>
          <cell r="F66">
            <v>161</v>
          </cell>
          <cell r="G66">
            <v>17.57</v>
          </cell>
        </row>
        <row r="67">
          <cell r="A67" t="str">
            <v>04.001.00</v>
          </cell>
          <cell r="B67" t="str">
            <v>Escavação mecânica em material de 1a categoria</v>
          </cell>
          <cell r="C67" t="str">
            <v/>
          </cell>
          <cell r="D67" t="str">
            <v/>
          </cell>
          <cell r="E67" t="str">
            <v>m3</v>
          </cell>
          <cell r="F67">
            <v>824</v>
          </cell>
          <cell r="G67">
            <v>2.09</v>
          </cell>
        </row>
        <row r="68">
          <cell r="A68" t="str">
            <v>04.001.01</v>
          </cell>
          <cell r="B68" t="str">
            <v>Escavação mecânica,reaterro e compactação (material de 1a categoria)</v>
          </cell>
          <cell r="C68" t="str">
            <v/>
          </cell>
          <cell r="D68" t="str">
            <v/>
          </cell>
          <cell r="E68" t="str">
            <v>m3</v>
          </cell>
          <cell r="F68">
            <v>658.80000000000007</v>
          </cell>
          <cell r="G68">
            <v>3.03</v>
          </cell>
        </row>
        <row r="69">
          <cell r="A69" t="str">
            <v>04.400.02</v>
          </cell>
          <cell r="B69" t="str">
            <v>Valeta de prot. de cortes c/ revest. vegetal VPC 02</v>
          </cell>
          <cell r="C69" t="str">
            <v/>
          </cell>
          <cell r="D69" t="str">
            <v/>
          </cell>
          <cell r="E69" t="str">
            <v>m</v>
          </cell>
          <cell r="F69">
            <v>3333</v>
          </cell>
          <cell r="G69">
            <v>23.24</v>
          </cell>
        </row>
        <row r="70">
          <cell r="A70" t="str">
            <v>04.401.01</v>
          </cell>
          <cell r="B70" t="str">
            <v>Valeta de prot. de aterro c/ revest. vegetal VPA 01</v>
          </cell>
          <cell r="C70" t="str">
            <v/>
          </cell>
          <cell r="D70" t="str">
            <v/>
          </cell>
          <cell r="E70" t="str">
            <v>m</v>
          </cell>
          <cell r="F70">
            <v>2294</v>
          </cell>
          <cell r="G70">
            <v>31.98</v>
          </cell>
        </row>
        <row r="71">
          <cell r="A71" t="str">
            <v>04.401.02</v>
          </cell>
          <cell r="B71" t="str">
            <v>Valeta de prot. de aterro c/ revest. vegetal VPA 02</v>
          </cell>
          <cell r="C71" t="str">
            <v/>
          </cell>
          <cell r="D71" t="str">
            <v/>
          </cell>
          <cell r="E71" t="str">
            <v>m</v>
          </cell>
          <cell r="F71">
            <v>5351</v>
          </cell>
          <cell r="G71">
            <v>24.32</v>
          </cell>
        </row>
        <row r="72">
          <cell r="A72" t="str">
            <v>04.900.21</v>
          </cell>
          <cell r="B72" t="str">
            <v>Sarjeta de cant. central de concreto-SCC 01</v>
          </cell>
          <cell r="C72" t="str">
            <v>DNER-ES288/97</v>
          </cell>
          <cell r="D72" t="str">
            <v/>
          </cell>
          <cell r="E72" t="str">
            <v>m</v>
          </cell>
          <cell r="F72">
            <v>5269</v>
          </cell>
          <cell r="G72">
            <v>13.85</v>
          </cell>
        </row>
        <row r="73">
          <cell r="A73" t="str">
            <v>04.900.22</v>
          </cell>
          <cell r="B73" t="str">
            <v>Sarjeta de cant. central de concreto-SCC 02</v>
          </cell>
          <cell r="C73" t="str">
            <v>DNER-ES288/97</v>
          </cell>
          <cell r="D73" t="str">
            <v/>
          </cell>
          <cell r="E73" t="str">
            <v>m</v>
          </cell>
          <cell r="F73">
            <v>484</v>
          </cell>
          <cell r="G73">
            <v>19.170000000000002</v>
          </cell>
        </row>
        <row r="74">
          <cell r="A74" t="str">
            <v>04.900.32</v>
          </cell>
          <cell r="B74" t="str">
            <v>Sarjeta triangular de grama-STG 02</v>
          </cell>
          <cell r="C74" t="str">
            <v/>
          </cell>
          <cell r="D74" t="str">
            <v/>
          </cell>
          <cell r="E74" t="str">
            <v>m</v>
          </cell>
          <cell r="F74">
            <v>319</v>
          </cell>
          <cell r="G74">
            <v>12.14</v>
          </cell>
        </row>
        <row r="75">
          <cell r="A75" t="str">
            <v>04.900.33</v>
          </cell>
          <cell r="B75" t="str">
            <v>Sarjeta triangular de grama-STG 03</v>
          </cell>
          <cell r="C75" t="str">
            <v/>
          </cell>
          <cell r="D75" t="str">
            <v/>
          </cell>
          <cell r="E75" t="str">
            <v>m</v>
          </cell>
          <cell r="F75">
            <v>341</v>
          </cell>
          <cell r="G75">
            <v>10.61</v>
          </cell>
        </row>
        <row r="76">
          <cell r="A76" t="str">
            <v>04.900.34</v>
          </cell>
          <cell r="B76" t="str">
            <v>Sarjeta triangular de grama-STG 04</v>
          </cell>
          <cell r="C76" t="str">
            <v/>
          </cell>
          <cell r="D76" t="str">
            <v/>
          </cell>
          <cell r="E76" t="str">
            <v>m</v>
          </cell>
          <cell r="F76">
            <v>3872</v>
          </cell>
          <cell r="G76">
            <v>8.4700000000000006</v>
          </cell>
        </row>
        <row r="77">
          <cell r="A77" t="str">
            <v>DER78150b</v>
          </cell>
          <cell r="B77" t="str">
            <v>Caixa coletora de sarjeta - CCS, D=40cm E H=1,00m</v>
          </cell>
          <cell r="C77" t="str">
            <v/>
          </cell>
          <cell r="D77" t="str">
            <v/>
          </cell>
          <cell r="E77" t="str">
            <v>un</v>
          </cell>
          <cell r="F77">
            <v>5</v>
          </cell>
          <cell r="G77">
            <v>382.07</v>
          </cell>
        </row>
        <row r="78">
          <cell r="A78" t="str">
            <v>DER78150a</v>
          </cell>
          <cell r="B78" t="str">
            <v>Caixa coletora de sarjeta - CCS, D=60cm E H=1,5m</v>
          </cell>
          <cell r="C78" t="str">
            <v/>
          </cell>
          <cell r="D78" t="str">
            <v/>
          </cell>
          <cell r="E78" t="str">
            <v>un</v>
          </cell>
          <cell r="F78">
            <v>6</v>
          </cell>
          <cell r="G78">
            <v>500.45</v>
          </cell>
        </row>
        <row r="79">
          <cell r="A79" t="str">
            <v>DER78250</v>
          </cell>
          <cell r="B79" t="str">
            <v>Caixa coletora de sarjeta - CCS, D=80cm E H=1,50m</v>
          </cell>
          <cell r="C79" t="str">
            <v/>
          </cell>
          <cell r="D79" t="str">
            <v/>
          </cell>
          <cell r="E79" t="str">
            <v>un</v>
          </cell>
          <cell r="F79">
            <v>2</v>
          </cell>
          <cell r="G79">
            <v>436.66</v>
          </cell>
        </row>
        <row r="80">
          <cell r="A80" t="str">
            <v>DER78300</v>
          </cell>
          <cell r="B80" t="str">
            <v>Caixa coletora de sarjeta - CCS, D=100cm E H=1,50m</v>
          </cell>
          <cell r="C80" t="str">
            <v/>
          </cell>
          <cell r="D80" t="str">
            <v/>
          </cell>
          <cell r="E80" t="str">
            <v>un</v>
          </cell>
          <cell r="F80">
            <v>2</v>
          </cell>
          <cell r="G80">
            <v>449.54</v>
          </cell>
        </row>
        <row r="81">
          <cell r="A81" t="str">
            <v>04.930.01</v>
          </cell>
          <cell r="B81" t="str">
            <v>Caixa coletora de sarjeta-CCS 01</v>
          </cell>
          <cell r="C81" t="str">
            <v>DNER-ES287/97</v>
          </cell>
          <cell r="D81" t="str">
            <v/>
          </cell>
          <cell r="E81" t="str">
            <v>un</v>
          </cell>
          <cell r="F81">
            <v>3</v>
          </cell>
          <cell r="G81">
            <v>568.85</v>
          </cell>
        </row>
        <row r="82">
          <cell r="A82" t="str">
            <v>04.930.02</v>
          </cell>
          <cell r="B82" t="str">
            <v>Caixa coletora de sarjeta-CCS 02</v>
          </cell>
          <cell r="C82" t="str">
            <v>DNER-ES287/97</v>
          </cell>
          <cell r="D82" t="str">
            <v/>
          </cell>
          <cell r="E82" t="str">
            <v>un</v>
          </cell>
          <cell r="F82">
            <v>3</v>
          </cell>
          <cell r="G82">
            <v>555.63</v>
          </cell>
        </row>
        <row r="83">
          <cell r="A83" t="str">
            <v>04.930.03</v>
          </cell>
          <cell r="B83" t="str">
            <v>Caixa coletora de sarjeta-CCS 03</v>
          </cell>
          <cell r="C83" t="str">
            <v>DNER-ES287/97</v>
          </cell>
          <cell r="D83" t="str">
            <v/>
          </cell>
          <cell r="E83" t="str">
            <v>un</v>
          </cell>
          <cell r="F83">
            <v>1</v>
          </cell>
          <cell r="G83">
            <v>542.39</v>
          </cell>
        </row>
        <row r="84">
          <cell r="A84" t="str">
            <v>DER77100</v>
          </cell>
          <cell r="B84" t="str">
            <v>Caixa coletora de talvegue - CCT, D=80cm E H=1,50m</v>
          </cell>
          <cell r="C84" t="str">
            <v/>
          </cell>
          <cell r="D84" t="str">
            <v/>
          </cell>
          <cell r="E84" t="str">
            <v>un</v>
          </cell>
          <cell r="F84">
            <v>4</v>
          </cell>
          <cell r="G84">
            <v>419.95</v>
          </cell>
        </row>
        <row r="85">
          <cell r="A85" t="str">
            <v>DER77150</v>
          </cell>
          <cell r="B85" t="str">
            <v>Caixa coletora de talvegue - CCT, D=100cm E H=1,50m</v>
          </cell>
          <cell r="C85" t="str">
            <v/>
          </cell>
          <cell r="D85" t="str">
            <v/>
          </cell>
          <cell r="E85" t="str">
            <v>un</v>
          </cell>
          <cell r="F85">
            <v>1</v>
          </cell>
          <cell r="G85">
            <v>410.6</v>
          </cell>
        </row>
        <row r="86">
          <cell r="A86" t="str">
            <v>DER77150d</v>
          </cell>
          <cell r="B86" t="str">
            <v>Caixa coletora de talvegue, para BDTC, D=1,20m E H=1,50m</v>
          </cell>
          <cell r="C86" t="str">
            <v/>
          </cell>
          <cell r="D86" t="str">
            <v/>
          </cell>
          <cell r="E86" t="str">
            <v>un</v>
          </cell>
          <cell r="F86">
            <v>1</v>
          </cell>
          <cell r="G86">
            <v>581.30999999999995</v>
          </cell>
        </row>
        <row r="87">
          <cell r="A87" t="str">
            <v>P 04.100.07</v>
          </cell>
          <cell r="B87" t="str">
            <v>Execução de galerias D=0,40 c/ lastro de brita</v>
          </cell>
          <cell r="C87" t="str">
            <v/>
          </cell>
          <cell r="D87" t="str">
            <v/>
          </cell>
          <cell r="E87" t="str">
            <v>m</v>
          </cell>
          <cell r="F87">
            <v>81</v>
          </cell>
          <cell r="G87">
            <v>41.68</v>
          </cell>
        </row>
        <row r="88">
          <cell r="A88" t="str">
            <v>P 04.100.09</v>
          </cell>
          <cell r="B88" t="str">
            <v>Execução de galerias D=0,60 c/ lastro de brita</v>
          </cell>
          <cell r="C88" t="str">
            <v/>
          </cell>
          <cell r="D88" t="str">
            <v/>
          </cell>
          <cell r="E88" t="str">
            <v>m</v>
          </cell>
          <cell r="F88">
            <v>139</v>
          </cell>
          <cell r="G88">
            <v>100.67</v>
          </cell>
        </row>
        <row r="89">
          <cell r="A89" t="str">
            <v>P 04.100.08</v>
          </cell>
          <cell r="B89" t="str">
            <v>Execução de galerias D=0,40 c/ lastro de concreto</v>
          </cell>
          <cell r="C89" t="str">
            <v/>
          </cell>
          <cell r="D89" t="str">
            <v/>
          </cell>
          <cell r="E89" t="str">
            <v>m</v>
          </cell>
          <cell r="F89">
            <v>35</v>
          </cell>
          <cell r="G89">
            <v>58.65</v>
          </cell>
        </row>
        <row r="90">
          <cell r="A90" t="str">
            <v>DER72350b</v>
          </cell>
          <cell r="B90" t="str">
            <v>Boca para BSTC D=40cm - Normal</v>
          </cell>
          <cell r="C90" t="str">
            <v/>
          </cell>
          <cell r="D90" t="str">
            <v/>
          </cell>
          <cell r="E90" t="str">
            <v>un</v>
          </cell>
          <cell r="F90">
            <v>4</v>
          </cell>
          <cell r="G90">
            <v>147.57</v>
          </cell>
        </row>
        <row r="91">
          <cell r="A91" t="str">
            <v>04.101.01</v>
          </cell>
          <cell r="B91" t="str">
            <v>Boca de BSTC D=0.60m-normal</v>
          </cell>
          <cell r="C91" t="str">
            <v>DNER-ES284/97</v>
          </cell>
          <cell r="D91" t="str">
            <v/>
          </cell>
          <cell r="E91" t="str">
            <v>un</v>
          </cell>
          <cell r="F91">
            <v>7</v>
          </cell>
          <cell r="G91">
            <v>299.62</v>
          </cell>
        </row>
        <row r="92">
          <cell r="A92" t="str">
            <v>04.940.02</v>
          </cell>
          <cell r="B92" t="str">
            <v>Descida d’água tipo rápido- canal retangular-DAR 02</v>
          </cell>
          <cell r="C92" t="str">
            <v>DNER-ES291/97</v>
          </cell>
          <cell r="D92" t="str">
            <v/>
          </cell>
          <cell r="E92" t="str">
            <v>m</v>
          </cell>
          <cell r="F92">
            <v>5</v>
          </cell>
          <cell r="G92">
            <v>57.28</v>
          </cell>
        </row>
        <row r="93">
          <cell r="F93" t="str">
            <v>SUB-TOTAL</v>
          </cell>
        </row>
        <row r="94">
          <cell r="B94" t="str">
            <v>OBRAS DE ARTE CORRENTES</v>
          </cell>
        </row>
        <row r="95">
          <cell r="A95" t="str">
            <v>04.000.01</v>
          </cell>
          <cell r="B95" t="str">
            <v>Escavação manual,reaterro e compactação (material de 1a categoria)</v>
          </cell>
          <cell r="C95" t="str">
            <v/>
          </cell>
          <cell r="D95" t="str">
            <v/>
          </cell>
          <cell r="E95" t="str">
            <v>m3</v>
          </cell>
          <cell r="F95">
            <v>2635.2000000000003</v>
          </cell>
          <cell r="G95">
            <v>22.33</v>
          </cell>
        </row>
        <row r="96">
          <cell r="A96" t="str">
            <v>04.100.02</v>
          </cell>
          <cell r="B96" t="str">
            <v>Corpo de BSTC D=0.80m</v>
          </cell>
          <cell r="C96" t="str">
            <v>DNER-ES284/97</v>
          </cell>
          <cell r="D96" t="str">
            <v/>
          </cell>
          <cell r="E96" t="str">
            <v xml:space="preserve">m </v>
          </cell>
          <cell r="F96">
            <v>158</v>
          </cell>
          <cell r="G96">
            <v>201.98</v>
          </cell>
        </row>
        <row r="97">
          <cell r="A97" t="str">
            <v>04.100.03</v>
          </cell>
          <cell r="B97" t="str">
            <v>Corpo de BSTC D=1.00m</v>
          </cell>
          <cell r="C97" t="str">
            <v>DNER-ES284/97</v>
          </cell>
          <cell r="D97" t="str">
            <v/>
          </cell>
          <cell r="E97" t="str">
            <v xml:space="preserve">m </v>
          </cell>
          <cell r="F97">
            <v>99</v>
          </cell>
          <cell r="G97">
            <v>280.33</v>
          </cell>
        </row>
        <row r="98">
          <cell r="A98" t="str">
            <v>04.101.02</v>
          </cell>
          <cell r="B98" t="str">
            <v>Boca de BSTC D=0.80m-normal</v>
          </cell>
          <cell r="C98" t="str">
            <v>DNER-ES284/97</v>
          </cell>
          <cell r="D98" t="str">
            <v/>
          </cell>
          <cell r="E98" t="str">
            <v>un</v>
          </cell>
          <cell r="F98">
            <v>16</v>
          </cell>
          <cell r="G98">
            <v>494.05</v>
          </cell>
        </row>
        <row r="99">
          <cell r="A99" t="str">
            <v>04.101.03</v>
          </cell>
          <cell r="B99" t="str">
            <v>Boca de BSTC D=1.00m-normal</v>
          </cell>
          <cell r="C99" t="str">
            <v>DNER-ES284/97</v>
          </cell>
          <cell r="D99" t="str">
            <v/>
          </cell>
          <cell r="E99" t="str">
            <v>un</v>
          </cell>
          <cell r="F99">
            <v>6</v>
          </cell>
          <cell r="G99">
            <v>757.56</v>
          </cell>
        </row>
        <row r="100">
          <cell r="A100" t="str">
            <v>P04.110.00</v>
          </cell>
          <cell r="B100" t="str">
            <v>Corpo de BDTC D=0.80m c/ laje de concreto</v>
          </cell>
          <cell r="C100" t="str">
            <v/>
          </cell>
          <cell r="D100" t="str">
            <v/>
          </cell>
          <cell r="E100" t="str">
            <v>m</v>
          </cell>
          <cell r="F100">
            <v>33</v>
          </cell>
          <cell r="G100">
            <v>335.3</v>
          </cell>
        </row>
        <row r="101">
          <cell r="A101" t="str">
            <v>04.110.01</v>
          </cell>
          <cell r="B101" t="str">
            <v>Corpo de BDTC D=1.00m</v>
          </cell>
          <cell r="C101" t="str">
            <v>DNER-ES284/97</v>
          </cell>
          <cell r="D101" t="str">
            <v/>
          </cell>
          <cell r="E101" t="str">
            <v>m</v>
          </cell>
          <cell r="F101">
            <v>69</v>
          </cell>
          <cell r="G101">
            <v>572.14</v>
          </cell>
        </row>
        <row r="102">
          <cell r="A102" t="str">
            <v>04.110.02</v>
          </cell>
          <cell r="B102" t="str">
            <v>Corpo de BDTC D=1.20m</v>
          </cell>
          <cell r="C102" t="str">
            <v>DNER-ES284/97</v>
          </cell>
          <cell r="D102" t="str">
            <v/>
          </cell>
          <cell r="E102" t="str">
            <v>m</v>
          </cell>
          <cell r="F102">
            <v>21</v>
          </cell>
          <cell r="G102">
            <v>745.38</v>
          </cell>
        </row>
        <row r="103">
          <cell r="A103" t="str">
            <v>P04.111.01</v>
          </cell>
          <cell r="B103" t="str">
            <v>Boca de BDTC D=0.80m</v>
          </cell>
          <cell r="C103" t="str">
            <v/>
          </cell>
          <cell r="D103" t="str">
            <v/>
          </cell>
          <cell r="E103" t="str">
            <v>un</v>
          </cell>
          <cell r="F103">
            <v>2</v>
          </cell>
          <cell r="G103">
            <v>560.76</v>
          </cell>
        </row>
        <row r="104">
          <cell r="A104" t="str">
            <v>04.111.01</v>
          </cell>
          <cell r="B104" t="str">
            <v>Boca de BDTC D=1.00m-normal</v>
          </cell>
          <cell r="C104" t="str">
            <v>DNER-ES284/97</v>
          </cell>
          <cell r="D104" t="str">
            <v/>
          </cell>
          <cell r="E104" t="str">
            <v>un</v>
          </cell>
          <cell r="F104">
            <v>11</v>
          </cell>
          <cell r="G104">
            <v>1056.6199999999999</v>
          </cell>
        </row>
        <row r="105">
          <cell r="A105" t="str">
            <v>04.111.02</v>
          </cell>
          <cell r="B105" t="str">
            <v>Boca de BDTC D=1.20m-normal</v>
          </cell>
          <cell r="C105" t="str">
            <v>DNER-ES284/97</v>
          </cell>
          <cell r="D105" t="str">
            <v/>
          </cell>
          <cell r="E105" t="str">
            <v>un</v>
          </cell>
          <cell r="F105">
            <v>2</v>
          </cell>
          <cell r="G105">
            <v>1521.54</v>
          </cell>
        </row>
        <row r="106">
          <cell r="A106" t="str">
            <v>04.120.02</v>
          </cell>
          <cell r="B106" t="str">
            <v>Corpo de BTTC D=1.20m</v>
          </cell>
          <cell r="C106" t="str">
            <v>DNER-ES284/97</v>
          </cell>
          <cell r="D106" t="str">
            <v/>
          </cell>
          <cell r="E106" t="str">
            <v>m</v>
          </cell>
          <cell r="F106">
            <v>20</v>
          </cell>
          <cell r="G106">
            <v>1110.23</v>
          </cell>
        </row>
        <row r="107">
          <cell r="A107" t="str">
            <v>04.121.02</v>
          </cell>
          <cell r="B107" t="str">
            <v>Boca de BTTC D=1.20m-normal</v>
          </cell>
          <cell r="C107" t="str">
            <v/>
          </cell>
          <cell r="D107" t="str">
            <v/>
          </cell>
          <cell r="E107" t="str">
            <v>un</v>
          </cell>
          <cell r="F107">
            <v>3</v>
          </cell>
          <cell r="G107">
            <v>1955.59</v>
          </cell>
        </row>
        <row r="108">
          <cell r="A108" t="str">
            <v>04.200.02</v>
          </cell>
          <cell r="B108" t="str">
            <v>Corpo de BSCC 2.00x2.00m-H=0 a 1.00m</v>
          </cell>
          <cell r="C108" t="str">
            <v>DNER-ES286/97</v>
          </cell>
          <cell r="D108" t="str">
            <v/>
          </cell>
          <cell r="E108" t="str">
            <v>m</v>
          </cell>
          <cell r="F108">
            <v>21</v>
          </cell>
          <cell r="G108">
            <v>737.8</v>
          </cell>
        </row>
        <row r="109">
          <cell r="A109" t="str">
            <v>04.200.05</v>
          </cell>
          <cell r="B109" t="str">
            <v>Corpo de BSCC 1.50x1.50m-H=1.00 a 2.50m</v>
          </cell>
          <cell r="C109" t="str">
            <v>DNER-ES286/97</v>
          </cell>
          <cell r="D109" t="str">
            <v/>
          </cell>
          <cell r="E109" t="str">
            <v>m</v>
          </cell>
          <cell r="F109">
            <v>23</v>
          </cell>
          <cell r="G109">
            <v>468.54</v>
          </cell>
        </row>
        <row r="110">
          <cell r="A110" t="str">
            <v>04.201.01</v>
          </cell>
          <cell r="B110" t="str">
            <v>Boca de BSCC 1.50x1.50m - normal</v>
          </cell>
          <cell r="C110" t="str">
            <v/>
          </cell>
          <cell r="D110" t="str">
            <v/>
          </cell>
          <cell r="E110" t="str">
            <v>un</v>
          </cell>
          <cell r="F110">
            <v>4</v>
          </cell>
          <cell r="G110">
            <v>3149.41</v>
          </cell>
        </row>
        <row r="111">
          <cell r="A111" t="str">
            <v>04.201.02</v>
          </cell>
          <cell r="B111" t="str">
            <v>Boca de BSCC 2.00x2.00m - normal</v>
          </cell>
          <cell r="C111" t="str">
            <v/>
          </cell>
          <cell r="D111" t="str">
            <v/>
          </cell>
          <cell r="E111" t="str">
            <v>un</v>
          </cell>
          <cell r="F111">
            <v>3</v>
          </cell>
          <cell r="G111">
            <v>4874.24</v>
          </cell>
        </row>
        <row r="112">
          <cell r="A112" t="str">
            <v>04.999.01</v>
          </cell>
          <cell r="B112" t="str">
            <v>Remoção de bueiros existentes</v>
          </cell>
          <cell r="C112" t="str">
            <v/>
          </cell>
          <cell r="D112" t="str">
            <v/>
          </cell>
          <cell r="E112" t="str">
            <v>m</v>
          </cell>
          <cell r="F112">
            <v>147</v>
          </cell>
          <cell r="G112">
            <v>13.06</v>
          </cell>
        </row>
        <row r="113">
          <cell r="A113" t="str">
            <v>04.999.02</v>
          </cell>
          <cell r="B113" t="str">
            <v>Demolição de dispositivos de concreto</v>
          </cell>
          <cell r="C113" t="str">
            <v>DNER-ES296/97</v>
          </cell>
          <cell r="D113" t="str">
            <v/>
          </cell>
          <cell r="E113" t="str">
            <v>m3</v>
          </cell>
          <cell r="F113">
            <v>88</v>
          </cell>
          <cell r="G113">
            <v>12.58</v>
          </cell>
        </row>
        <row r="114">
          <cell r="A114" t="str">
            <v>P 04.610.01</v>
          </cell>
          <cell r="B114" t="str">
            <v>Demolição e remoção de pontilhão de madeira</v>
          </cell>
          <cell r="C114" t="str">
            <v/>
          </cell>
          <cell r="D114" t="str">
            <v/>
          </cell>
          <cell r="E114" t="str">
            <v>m2</v>
          </cell>
          <cell r="F114">
            <v>12</v>
          </cell>
          <cell r="G114">
            <v>40.74</v>
          </cell>
        </row>
        <row r="115">
          <cell r="F115" t="str">
            <v>SUB-TOTAL</v>
          </cell>
        </row>
        <row r="116">
          <cell r="B116" t="str">
            <v>OBRAS COMPLEMENTARES</v>
          </cell>
        </row>
        <row r="117">
          <cell r="A117" t="str">
            <v>05.100.00</v>
          </cell>
          <cell r="B117" t="str">
            <v>Enleivamento</v>
          </cell>
          <cell r="C117" t="str">
            <v>DNER-ES341/97</v>
          </cell>
          <cell r="D117" t="str">
            <v/>
          </cell>
          <cell r="E117" t="str">
            <v>m2</v>
          </cell>
          <cell r="F117">
            <v>45657</v>
          </cell>
          <cell r="G117">
            <v>2.06</v>
          </cell>
        </row>
        <row r="118">
          <cell r="A118" t="str">
            <v>05.102.00</v>
          </cell>
          <cell r="B118" t="str">
            <v>Hidrossemeadura</v>
          </cell>
          <cell r="C118" t="str">
            <v>DNER-ES341/97</v>
          </cell>
          <cell r="D118" t="str">
            <v/>
          </cell>
          <cell r="E118" t="str">
            <v>m2</v>
          </cell>
          <cell r="F118">
            <v>25854</v>
          </cell>
          <cell r="G118">
            <v>0.49</v>
          </cell>
        </row>
        <row r="119">
          <cell r="A119" t="str">
            <v>P 05.100.02</v>
          </cell>
          <cell r="B119" t="str">
            <v>Fornecimento e plantio de árvore selecionada</v>
          </cell>
          <cell r="C119" t="str">
            <v/>
          </cell>
          <cell r="D119" t="str">
            <v/>
          </cell>
          <cell r="E119" t="str">
            <v>un</v>
          </cell>
          <cell r="F119">
            <v>355</v>
          </cell>
          <cell r="G119">
            <v>6.02</v>
          </cell>
        </row>
        <row r="120">
          <cell r="A120" t="str">
            <v>R2</v>
          </cell>
          <cell r="B120" t="str">
            <v>Remanejamento de Rede de Alta Tensão (138kV)</v>
          </cell>
          <cell r="C120" t="str">
            <v/>
          </cell>
          <cell r="D120" t="str">
            <v/>
          </cell>
          <cell r="E120" t="str">
            <v>m</v>
          </cell>
          <cell r="F120">
            <v>180</v>
          </cell>
          <cell r="G120">
            <v>6.2</v>
          </cell>
        </row>
        <row r="121">
          <cell r="A121" t="str">
            <v>R14</v>
          </cell>
          <cell r="B121" t="str">
            <v>Remanejamento de Poste de Concreto 11/300</v>
          </cell>
          <cell r="C121" t="str">
            <v/>
          </cell>
          <cell r="D121" t="str">
            <v/>
          </cell>
          <cell r="E121" t="str">
            <v>un</v>
          </cell>
          <cell r="F121">
            <v>4</v>
          </cell>
          <cell r="G121">
            <v>75</v>
          </cell>
        </row>
        <row r="122">
          <cell r="A122" t="str">
            <v>R31</v>
          </cell>
          <cell r="B122" t="str">
            <v>Remoção de poste metálico c/iluminação - 1pétala</v>
          </cell>
          <cell r="C122" t="str">
            <v/>
          </cell>
          <cell r="D122" t="str">
            <v/>
          </cell>
          <cell r="E122" t="str">
            <v>un</v>
          </cell>
          <cell r="F122">
            <v>3</v>
          </cell>
          <cell r="G122">
            <v>75</v>
          </cell>
        </row>
        <row r="123">
          <cell r="A123" t="str">
            <v>R32</v>
          </cell>
          <cell r="B123" t="str">
            <v>Remoção de poste metálico c/iluminação - 2pétalas</v>
          </cell>
          <cell r="C123" t="str">
            <v/>
          </cell>
          <cell r="D123" t="str">
            <v/>
          </cell>
          <cell r="E123" t="str">
            <v>un</v>
          </cell>
          <cell r="F123">
            <v>3</v>
          </cell>
          <cell r="G123">
            <v>75</v>
          </cell>
        </row>
      </sheetData>
      <sheetData sheetId="25" refreshError="1">
        <row r="14">
          <cell r="A14" t="str">
            <v>01.000.00</v>
          </cell>
          <cell r="B14" t="str">
            <v>Desmatamento,destocamento e limpeza de área com árvore até 0,15m</v>
          </cell>
          <cell r="C14" t="str">
            <v>DNER-ES278/97</v>
          </cell>
          <cell r="D14" t="str">
            <v/>
          </cell>
          <cell r="E14" t="str">
            <v>m2</v>
          </cell>
          <cell r="F14">
            <v>78000</v>
          </cell>
          <cell r="G14">
            <v>7.0000000000000007E-2</v>
          </cell>
        </row>
        <row r="15">
          <cell r="A15" t="str">
            <v>01.010.00</v>
          </cell>
          <cell r="B15" t="str">
            <v>Desmatamento e destocamento árvores de 0,15m a 0,30m</v>
          </cell>
          <cell r="C15" t="str">
            <v>DNER-ES278/97</v>
          </cell>
          <cell r="D15" t="str">
            <v/>
          </cell>
          <cell r="E15" t="str">
            <v>un</v>
          </cell>
          <cell r="F15">
            <v>780</v>
          </cell>
          <cell r="G15">
            <v>8.92</v>
          </cell>
        </row>
        <row r="16">
          <cell r="A16" t="str">
            <v>01.011.00</v>
          </cell>
          <cell r="B16" t="str">
            <v>Desmatamento e destocamento árvores superior a 0,30m</v>
          </cell>
          <cell r="C16" t="str">
            <v>DNER-ES278/97</v>
          </cell>
          <cell r="D16" t="str">
            <v/>
          </cell>
          <cell r="E16" t="str">
            <v>un</v>
          </cell>
          <cell r="F16">
            <v>390</v>
          </cell>
          <cell r="G16">
            <v>26.75</v>
          </cell>
        </row>
        <row r="17">
          <cell r="A17" t="str">
            <v>01.100.01</v>
          </cell>
          <cell r="B17" t="str">
            <v>Escavação,carga e transportes de material de 1a  categoria DMT &lt;= 50m</v>
          </cell>
          <cell r="C17" t="str">
            <v>DNER-ES280/97</v>
          </cell>
          <cell r="D17" t="str">
            <v/>
          </cell>
          <cell r="E17" t="str">
            <v>m3</v>
          </cell>
          <cell r="F17">
            <v>1000</v>
          </cell>
          <cell r="G17">
            <v>0.62</v>
          </cell>
        </row>
        <row r="18">
          <cell r="A18" t="str">
            <v>01.100.09</v>
          </cell>
          <cell r="B18" t="str">
            <v>Escavação,carga e transportes de material de 1a categoria DMT= 50 a 200m</v>
          </cell>
          <cell r="C18" t="str">
            <v>DNER-ES280/97</v>
          </cell>
          <cell r="D18" t="str">
            <v/>
          </cell>
          <cell r="E18" t="str">
            <v>m3</v>
          </cell>
          <cell r="F18">
            <v>1281</v>
          </cell>
          <cell r="G18">
            <v>1.89</v>
          </cell>
        </row>
        <row r="19">
          <cell r="A19" t="str">
            <v>01.100.10</v>
          </cell>
          <cell r="B19" t="str">
            <v>Escavação,carga e transportes de material de 1a categoria DMT= 200 a 400m</v>
          </cell>
          <cell r="C19" t="str">
            <v>DNER-ES280/97</v>
          </cell>
          <cell r="D19" t="str">
            <v/>
          </cell>
          <cell r="E19" t="str">
            <v>m3</v>
          </cell>
          <cell r="F19">
            <v>2898</v>
          </cell>
          <cell r="G19">
            <v>1.98</v>
          </cell>
        </row>
        <row r="20">
          <cell r="A20" t="str">
            <v>01.100.12</v>
          </cell>
          <cell r="B20" t="str">
            <v>Escavação,carga e transportes de material de 1a categoria DMT= 600 a 800m</v>
          </cell>
          <cell r="C20" t="str">
            <v>DNER-ES280/97</v>
          </cell>
          <cell r="D20" t="str">
            <v/>
          </cell>
          <cell r="E20" t="str">
            <v>m3</v>
          </cell>
          <cell r="F20">
            <v>10522</v>
          </cell>
          <cell r="G20">
            <v>2.19</v>
          </cell>
        </row>
        <row r="21">
          <cell r="A21" t="str">
            <v>01.100.14</v>
          </cell>
          <cell r="B21" t="str">
            <v>Escavação,carga e transportes de material de 1a categoria DMT= 1000 a 1200m</v>
          </cell>
          <cell r="C21" t="str">
            <v>DNER-ES280/97</v>
          </cell>
          <cell r="D21" t="str">
            <v/>
          </cell>
          <cell r="E21" t="str">
            <v>m3</v>
          </cell>
          <cell r="F21">
            <v>1455</v>
          </cell>
          <cell r="G21">
            <v>2.4</v>
          </cell>
        </row>
        <row r="22">
          <cell r="A22" t="str">
            <v>01.100.19</v>
          </cell>
          <cell r="B22" t="str">
            <v>Escavação,carga e transportes de material de 1a categoria DMT= 2000 a 3000m</v>
          </cell>
          <cell r="C22" t="str">
            <v>DNER-ES280/97</v>
          </cell>
          <cell r="D22" t="str">
            <v/>
          </cell>
          <cell r="E22" t="str">
            <v>m3</v>
          </cell>
          <cell r="F22">
            <v>7388</v>
          </cell>
          <cell r="G22">
            <v>3.26</v>
          </cell>
        </row>
        <row r="23">
          <cell r="A23" t="str">
            <v>01.101.14</v>
          </cell>
          <cell r="B23" t="str">
            <v>Escavação,carga e transportes de material de 2a categoria,c/CB,  DMT 1000 a 1200m</v>
          </cell>
          <cell r="C23" t="str">
            <v>DNER-ES280/97</v>
          </cell>
          <cell r="D23" t="str">
            <v/>
          </cell>
          <cell r="E23" t="str">
            <v>m3</v>
          </cell>
          <cell r="F23">
            <v>970</v>
          </cell>
          <cell r="G23">
            <v>3.49</v>
          </cell>
        </row>
        <row r="24">
          <cell r="A24" t="str">
            <v>01.101.19</v>
          </cell>
          <cell r="B24" t="str">
            <v>Escavação,carga e transportes de material de 2a categoria,c/CB,  DMT 2000 a 3000m</v>
          </cell>
          <cell r="C24" t="str">
            <v>DNER-ES280/97</v>
          </cell>
          <cell r="D24" t="str">
            <v/>
          </cell>
          <cell r="E24" t="str">
            <v>m3</v>
          </cell>
          <cell r="F24">
            <v>4925</v>
          </cell>
          <cell r="G24">
            <v>4.51</v>
          </cell>
        </row>
        <row r="25">
          <cell r="A25" t="str">
            <v>01.510.00</v>
          </cell>
          <cell r="B25" t="str">
            <v>Compactação de aterros a 95% Proctor Normal</v>
          </cell>
          <cell r="C25" t="str">
            <v>DNER-ES282/97</v>
          </cell>
          <cell r="D25" t="str">
            <v/>
          </cell>
          <cell r="E25" t="str">
            <v>m3</v>
          </cell>
          <cell r="F25">
            <v>11953</v>
          </cell>
          <cell r="G25">
            <v>0.79</v>
          </cell>
        </row>
        <row r="26">
          <cell r="A26" t="str">
            <v>01.511.00</v>
          </cell>
          <cell r="B26" t="str">
            <v>Compactação de aterros a 100% Proctor Normal</v>
          </cell>
          <cell r="C26" t="str">
            <v>DNER-ES282/97</v>
          </cell>
          <cell r="D26" t="str">
            <v/>
          </cell>
          <cell r="E26" t="str">
            <v>m3</v>
          </cell>
          <cell r="F26">
            <v>12582</v>
          </cell>
          <cell r="G26">
            <v>1.36</v>
          </cell>
        </row>
        <row r="27">
          <cell r="F27" t="str">
            <v>SUB-TOTAL</v>
          </cell>
        </row>
        <row r="29">
          <cell r="B29" t="str">
            <v>PAVIMENTAÇÃO</v>
          </cell>
        </row>
        <row r="30">
          <cell r="A30" t="str">
            <v>02.000.00</v>
          </cell>
          <cell r="B30" t="str">
            <v>Regularização do subleito</v>
          </cell>
          <cell r="C30" t="str">
            <v/>
          </cell>
          <cell r="D30" t="str">
            <v/>
          </cell>
          <cell r="E30" t="str">
            <v>m2</v>
          </cell>
          <cell r="F30">
            <v>33079</v>
          </cell>
          <cell r="G30">
            <v>0.3</v>
          </cell>
        </row>
        <row r="31">
          <cell r="A31" t="str">
            <v>DER53130</v>
          </cell>
          <cell r="B31" t="str">
            <v>Camada de macadame seco</v>
          </cell>
          <cell r="C31" t="str">
            <v/>
          </cell>
          <cell r="D31" t="str">
            <v/>
          </cell>
          <cell r="E31" t="str">
            <v>m3</v>
          </cell>
          <cell r="F31">
            <v>7328</v>
          </cell>
          <cell r="G31">
            <v>21.86</v>
          </cell>
        </row>
        <row r="32">
          <cell r="A32" t="str">
            <v>02.230.00</v>
          </cell>
          <cell r="B32" t="str">
            <v>Base brita graduada</v>
          </cell>
          <cell r="C32" t="str">
            <v>DNER-ES303/97</v>
          </cell>
          <cell r="D32" t="str">
            <v/>
          </cell>
          <cell r="E32" t="str">
            <v>m3</v>
          </cell>
          <cell r="F32">
            <v>4583</v>
          </cell>
          <cell r="G32">
            <v>28.06</v>
          </cell>
        </row>
        <row r="33">
          <cell r="A33" t="str">
            <v>02.300.00</v>
          </cell>
          <cell r="B33" t="str">
            <v>Imprimação - Fornecimento, transporte e execução</v>
          </cell>
          <cell r="C33" t="str">
            <v>DNER-ES306/97</v>
          </cell>
          <cell r="D33" t="str">
            <v/>
          </cell>
          <cell r="E33" t="str">
            <v>m2</v>
          </cell>
          <cell r="F33">
            <v>30503</v>
          </cell>
          <cell r="G33">
            <v>1.1100000000000001</v>
          </cell>
        </row>
        <row r="34">
          <cell r="A34" t="str">
            <v>02.400.00</v>
          </cell>
          <cell r="B34" t="str">
            <v>Pintura de ligação - Fornec., transporte e execução</v>
          </cell>
          <cell r="C34" t="str">
            <v>DNER-ES307/97</v>
          </cell>
          <cell r="D34" t="str">
            <v/>
          </cell>
          <cell r="E34" t="str">
            <v>m2</v>
          </cell>
          <cell r="F34">
            <v>55033</v>
          </cell>
          <cell r="G34">
            <v>0.41</v>
          </cell>
        </row>
        <row r="35">
          <cell r="A35" t="str">
            <v>02.540.01</v>
          </cell>
          <cell r="B35" t="str">
            <v>Concreto betuminoso usinado a quente - usina 100/140 t/h</v>
          </cell>
          <cell r="C35" t="str">
            <v>DNER-ES313/97</v>
          </cell>
          <cell r="D35" t="str">
            <v/>
          </cell>
          <cell r="E35" t="str">
            <v>t</v>
          </cell>
          <cell r="F35">
            <v>6110</v>
          </cell>
          <cell r="G35">
            <v>67.64</v>
          </cell>
        </row>
        <row r="36">
          <cell r="F36" t="str">
            <v>SUB-TOTAL</v>
          </cell>
        </row>
        <row r="37">
          <cell r="B37" t="str">
            <v>DRENAGEM</v>
          </cell>
        </row>
        <row r="38">
          <cell r="A38" t="str">
            <v>04.000.00</v>
          </cell>
          <cell r="B38" t="str">
            <v>Escavação manual em material de 1a categoria</v>
          </cell>
          <cell r="C38" t="str">
            <v/>
          </cell>
          <cell r="D38" t="str">
            <v/>
          </cell>
          <cell r="E38" t="str">
            <v>m3</v>
          </cell>
          <cell r="F38">
            <v>238</v>
          </cell>
          <cell r="G38">
            <v>17.57</v>
          </cell>
        </row>
        <row r="39">
          <cell r="A39" t="str">
            <v>04.001.00</v>
          </cell>
          <cell r="B39" t="str">
            <v>Escavação mecânica em material de 1a categoria</v>
          </cell>
          <cell r="C39" t="str">
            <v/>
          </cell>
          <cell r="D39" t="str">
            <v/>
          </cell>
          <cell r="E39" t="str">
            <v>m3</v>
          </cell>
          <cell r="F39">
            <v>1515</v>
          </cell>
          <cell r="G39">
            <v>2.09</v>
          </cell>
        </row>
        <row r="40">
          <cell r="A40" t="str">
            <v>04.001.01</v>
          </cell>
          <cell r="B40" t="str">
            <v>Escavação mecânica,reaterro e compactação (material de 1a categoria)</v>
          </cell>
          <cell r="C40" t="str">
            <v/>
          </cell>
          <cell r="D40" t="str">
            <v/>
          </cell>
          <cell r="E40" t="str">
            <v>m3</v>
          </cell>
          <cell r="F40">
            <v>953.6</v>
          </cell>
          <cell r="G40">
            <v>3.03</v>
          </cell>
        </row>
        <row r="41">
          <cell r="A41" t="str">
            <v>04.400.02</v>
          </cell>
          <cell r="B41" t="str">
            <v>Valeta de prot. de cortes c/ revest. vegetal VPC 02</v>
          </cell>
          <cell r="C41" t="str">
            <v/>
          </cell>
          <cell r="D41" t="str">
            <v/>
          </cell>
          <cell r="E41" t="str">
            <v>m</v>
          </cell>
          <cell r="F41">
            <v>154</v>
          </cell>
          <cell r="G41">
            <v>23.24</v>
          </cell>
        </row>
        <row r="42">
          <cell r="A42" t="str">
            <v>04.401.02</v>
          </cell>
          <cell r="B42" t="str">
            <v>Valeta de prot. de aterro c/ revest. vegetal VPA 02</v>
          </cell>
          <cell r="C42" t="str">
            <v/>
          </cell>
          <cell r="D42" t="str">
            <v/>
          </cell>
          <cell r="E42" t="str">
            <v>m</v>
          </cell>
          <cell r="F42">
            <v>776</v>
          </cell>
          <cell r="G42">
            <v>24.32</v>
          </cell>
        </row>
        <row r="43">
          <cell r="A43" t="str">
            <v>04.500.06</v>
          </cell>
          <cell r="B43" t="str">
            <v>Dreno longit. profundo p/cortes em solo- DPS 06</v>
          </cell>
          <cell r="C43" t="str">
            <v>DNER-ES292/97</v>
          </cell>
          <cell r="D43" t="str">
            <v/>
          </cell>
          <cell r="E43" t="str">
            <v>m</v>
          </cell>
          <cell r="F43">
            <v>1837</v>
          </cell>
          <cell r="G43">
            <v>34.94</v>
          </cell>
        </row>
        <row r="44">
          <cell r="A44" t="str">
            <v>04.502.02</v>
          </cell>
          <cell r="B44" t="str">
            <v>Boca de saída p/ dreno longit. profundo- BSD 02</v>
          </cell>
          <cell r="C44" t="str">
            <v/>
          </cell>
          <cell r="D44" t="str">
            <v/>
          </cell>
          <cell r="E44" t="str">
            <v>un</v>
          </cell>
          <cell r="F44">
            <v>6</v>
          </cell>
          <cell r="G44">
            <v>49.08</v>
          </cell>
        </row>
        <row r="45">
          <cell r="A45" t="str">
            <v>04.510.03</v>
          </cell>
          <cell r="B45" t="str">
            <v>Dreno sub- superficial- DSS 03</v>
          </cell>
          <cell r="C45" t="str">
            <v>DNER-ES294/97</v>
          </cell>
          <cell r="D45" t="str">
            <v/>
          </cell>
          <cell r="E45" t="str">
            <v>m</v>
          </cell>
          <cell r="F45">
            <v>1133</v>
          </cell>
          <cell r="G45">
            <v>3.71</v>
          </cell>
        </row>
        <row r="46">
          <cell r="A46" t="str">
            <v>04.511.01</v>
          </cell>
          <cell r="B46" t="str">
            <v>Boca de saída p/ dreno sub-superficial-BSD 03</v>
          </cell>
          <cell r="C46" t="str">
            <v/>
          </cell>
          <cell r="D46" t="str">
            <v/>
          </cell>
          <cell r="E46" t="str">
            <v>un</v>
          </cell>
          <cell r="F46">
            <v>3</v>
          </cell>
          <cell r="G46">
            <v>20.86</v>
          </cell>
        </row>
        <row r="47">
          <cell r="A47" t="str">
            <v>04.900.21</v>
          </cell>
          <cell r="B47" t="str">
            <v>Sarjeta de cant. central de concreto-SCC 01</v>
          </cell>
          <cell r="C47" t="str">
            <v>DNER-ES288/97</v>
          </cell>
          <cell r="D47" t="str">
            <v/>
          </cell>
          <cell r="E47" t="str">
            <v>m</v>
          </cell>
          <cell r="F47">
            <v>66</v>
          </cell>
          <cell r="G47">
            <v>13.85</v>
          </cell>
        </row>
        <row r="48">
          <cell r="A48" t="str">
            <v>04.900.04</v>
          </cell>
          <cell r="B48" t="str">
            <v>Sarjeta triangular de concreto-STC 04</v>
          </cell>
          <cell r="C48" t="str">
            <v>DNER-ES288/97</v>
          </cell>
          <cell r="D48" t="str">
            <v/>
          </cell>
          <cell r="E48" t="str">
            <v>m</v>
          </cell>
          <cell r="F48">
            <v>473</v>
          </cell>
          <cell r="G48">
            <v>12.93</v>
          </cell>
        </row>
        <row r="49">
          <cell r="A49" t="str">
            <v>DER78150b</v>
          </cell>
          <cell r="B49" t="str">
            <v>Caixa coletora de sarjeta - CCS, D=40cm E H=1,00m</v>
          </cell>
          <cell r="C49" t="str">
            <v/>
          </cell>
          <cell r="D49" t="str">
            <v/>
          </cell>
          <cell r="E49" t="str">
            <v>un</v>
          </cell>
          <cell r="F49">
            <v>2</v>
          </cell>
          <cell r="G49">
            <v>382.07</v>
          </cell>
        </row>
        <row r="50">
          <cell r="A50" t="str">
            <v>DER78150c</v>
          </cell>
          <cell r="B50" t="str">
            <v>Caixa coletora de sarjeta - CCS, D=40cm E H=1,50m</v>
          </cell>
          <cell r="C50" t="str">
            <v/>
          </cell>
          <cell r="D50" t="str">
            <v/>
          </cell>
          <cell r="E50" t="str">
            <v>un</v>
          </cell>
          <cell r="F50">
            <v>3</v>
          </cell>
          <cell r="G50">
            <v>503.68</v>
          </cell>
        </row>
        <row r="51">
          <cell r="A51" t="str">
            <v>DER78150a</v>
          </cell>
          <cell r="B51" t="str">
            <v>Caixa coletora de sarjeta - CCS, D=60cm E H=1,5m</v>
          </cell>
          <cell r="C51" t="str">
            <v/>
          </cell>
          <cell r="D51" t="str">
            <v/>
          </cell>
          <cell r="E51" t="str">
            <v>un</v>
          </cell>
          <cell r="F51">
            <v>1</v>
          </cell>
          <cell r="G51">
            <v>500.45</v>
          </cell>
        </row>
        <row r="52">
          <cell r="A52" t="str">
            <v>04.930.01</v>
          </cell>
          <cell r="B52" t="str">
            <v>Caixa coletora de sarjeta-CCS 01</v>
          </cell>
          <cell r="C52" t="str">
            <v>DNER-ES287/97</v>
          </cell>
          <cell r="D52" t="str">
            <v/>
          </cell>
          <cell r="E52" t="str">
            <v>un</v>
          </cell>
          <cell r="F52">
            <v>1</v>
          </cell>
          <cell r="G52">
            <v>568.85</v>
          </cell>
        </row>
        <row r="53">
          <cell r="A53" t="str">
            <v>04.960.01</v>
          </cell>
          <cell r="B53" t="str">
            <v>Boca de lobo simples c/ grelha de concreto-BLS 01</v>
          </cell>
          <cell r="C53" t="str">
            <v/>
          </cell>
          <cell r="D53" t="str">
            <v/>
          </cell>
          <cell r="E53" t="str">
            <v>un</v>
          </cell>
          <cell r="F53">
            <v>4</v>
          </cell>
          <cell r="G53">
            <v>203.51</v>
          </cell>
        </row>
        <row r="54">
          <cell r="A54" t="str">
            <v>04.960.02</v>
          </cell>
          <cell r="B54" t="str">
            <v>Boca de lobo simples c/ grelha de concreto-BLS 02</v>
          </cell>
          <cell r="C54" t="str">
            <v/>
          </cell>
          <cell r="D54" t="str">
            <v/>
          </cell>
          <cell r="E54" t="str">
            <v>un</v>
          </cell>
          <cell r="F54">
            <v>9</v>
          </cell>
          <cell r="G54">
            <v>257.83999999999997</v>
          </cell>
        </row>
        <row r="55">
          <cell r="A55" t="str">
            <v>04.960.03</v>
          </cell>
          <cell r="B55" t="str">
            <v>Boca de lobo simples c/ grelha de concreto-BLS 03</v>
          </cell>
          <cell r="C55" t="str">
            <v/>
          </cell>
          <cell r="D55" t="str">
            <v/>
          </cell>
          <cell r="E55" t="str">
            <v>un</v>
          </cell>
          <cell r="F55">
            <v>5</v>
          </cell>
          <cell r="G55">
            <v>312.23</v>
          </cell>
        </row>
        <row r="56">
          <cell r="A56" t="str">
            <v>P.04.100.15</v>
          </cell>
          <cell r="B56" t="str">
            <v>Caixa de ligação e passagem BSTC,  D=1,00m, H=1,50m</v>
          </cell>
          <cell r="C56" t="str">
            <v/>
          </cell>
          <cell r="D56" t="str">
            <v/>
          </cell>
          <cell r="E56" t="str">
            <v>un</v>
          </cell>
          <cell r="F56">
            <v>2</v>
          </cell>
          <cell r="G56">
            <v>741.5</v>
          </cell>
        </row>
        <row r="57">
          <cell r="A57" t="str">
            <v>04.962.02</v>
          </cell>
          <cell r="B57" t="str">
            <v>Caixa de ligação e passagem- CLP 02</v>
          </cell>
          <cell r="C57" t="str">
            <v>DNER-ES287/97</v>
          </cell>
          <cell r="D57" t="str">
            <v/>
          </cell>
          <cell r="E57" t="str">
            <v>un</v>
          </cell>
          <cell r="F57">
            <v>1</v>
          </cell>
          <cell r="G57">
            <v>359.92</v>
          </cell>
        </row>
        <row r="58">
          <cell r="A58" t="str">
            <v>04.999.02</v>
          </cell>
          <cell r="B58" t="str">
            <v>Demolição de dispositivos de concreto</v>
          </cell>
          <cell r="C58" t="str">
            <v>DNER-ES296/97</v>
          </cell>
          <cell r="D58" t="str">
            <v/>
          </cell>
          <cell r="E58" t="str">
            <v>m3</v>
          </cell>
          <cell r="F58">
            <v>15</v>
          </cell>
          <cell r="G58">
            <v>12.58</v>
          </cell>
        </row>
        <row r="59">
          <cell r="A59" t="str">
            <v>P 04.100.07</v>
          </cell>
          <cell r="B59" t="str">
            <v>Execução de galerias D=0,40 c/ lastro de brita</v>
          </cell>
          <cell r="C59" t="str">
            <v/>
          </cell>
          <cell r="D59" t="str">
            <v/>
          </cell>
          <cell r="E59" t="str">
            <v>m</v>
          </cell>
          <cell r="F59">
            <v>773</v>
          </cell>
          <cell r="G59">
            <v>41.68</v>
          </cell>
        </row>
        <row r="60">
          <cell r="A60" t="str">
            <v>P 04.100.09</v>
          </cell>
          <cell r="B60" t="str">
            <v>Execução de galerias D=0,60 c/ lastro de brita</v>
          </cell>
          <cell r="C60" t="str">
            <v/>
          </cell>
          <cell r="D60" t="str">
            <v/>
          </cell>
          <cell r="E60" t="str">
            <v>m</v>
          </cell>
          <cell r="F60">
            <v>426</v>
          </cell>
          <cell r="G60">
            <v>100.67</v>
          </cell>
        </row>
        <row r="61">
          <cell r="A61" t="str">
            <v>P 04.100.08</v>
          </cell>
          <cell r="B61" t="str">
            <v>Execução de galerias D=0,40 c/ lastro de concreto</v>
          </cell>
          <cell r="C61" t="str">
            <v/>
          </cell>
          <cell r="D61" t="str">
            <v/>
          </cell>
          <cell r="E61" t="str">
            <v>m</v>
          </cell>
          <cell r="F61">
            <v>110</v>
          </cell>
          <cell r="G61">
            <v>58.65</v>
          </cell>
        </row>
        <row r="62">
          <cell r="A62" t="str">
            <v>P 04.100.10</v>
          </cell>
          <cell r="B62" t="str">
            <v>Execução de galerias D=0,60 c/ lastro de concreto</v>
          </cell>
          <cell r="C62" t="str">
            <v/>
          </cell>
          <cell r="D62" t="str">
            <v/>
          </cell>
          <cell r="E62" t="str">
            <v>m</v>
          </cell>
          <cell r="F62">
            <v>82</v>
          </cell>
          <cell r="G62">
            <v>131.66</v>
          </cell>
        </row>
        <row r="63">
          <cell r="A63" t="str">
            <v>DER72350b</v>
          </cell>
          <cell r="B63" t="str">
            <v>Boca para BSTC D=40cm - Normal</v>
          </cell>
          <cell r="C63" t="str">
            <v/>
          </cell>
          <cell r="D63" t="str">
            <v/>
          </cell>
          <cell r="E63" t="str">
            <v>un</v>
          </cell>
          <cell r="F63">
            <v>2</v>
          </cell>
          <cell r="G63">
            <v>147.57</v>
          </cell>
        </row>
        <row r="64">
          <cell r="A64" t="str">
            <v>04.101.01</v>
          </cell>
          <cell r="B64" t="str">
            <v>Boca de BSTC D=0.60m-normal</v>
          </cell>
          <cell r="C64" t="str">
            <v>DNER-ES284/97</v>
          </cell>
          <cell r="D64" t="str">
            <v/>
          </cell>
          <cell r="E64" t="str">
            <v>un</v>
          </cell>
          <cell r="F64">
            <v>6</v>
          </cell>
          <cell r="G64">
            <v>299.62</v>
          </cell>
        </row>
        <row r="65">
          <cell r="A65" t="str">
            <v>04.910.05</v>
          </cell>
          <cell r="B65" t="str">
            <v>Meio-fio de concreto-MFC 05</v>
          </cell>
          <cell r="C65" t="str">
            <v>DNER-ES290/97</v>
          </cell>
          <cell r="D65" t="str">
            <v/>
          </cell>
          <cell r="E65" t="str">
            <v>m</v>
          </cell>
          <cell r="F65">
            <v>8514</v>
          </cell>
          <cell r="G65">
            <v>10.54</v>
          </cell>
        </row>
        <row r="66">
          <cell r="F66" t="str">
            <v>SUB-TOTAL</v>
          </cell>
        </row>
        <row r="68">
          <cell r="B68" t="str">
            <v>OBRAS DE ARTE CORRENTES</v>
          </cell>
        </row>
        <row r="69">
          <cell r="A69" t="str">
            <v>04.100.02</v>
          </cell>
          <cell r="B69" t="str">
            <v>Corpo de BSTC D=0.80m</v>
          </cell>
          <cell r="C69" t="str">
            <v>DNER-ES284/97</v>
          </cell>
          <cell r="D69" t="str">
            <v/>
          </cell>
          <cell r="E69" t="str">
            <v xml:space="preserve">m </v>
          </cell>
          <cell r="F69">
            <v>44</v>
          </cell>
          <cell r="G69">
            <v>201.98</v>
          </cell>
        </row>
        <row r="70">
          <cell r="A70" t="str">
            <v>04.100.03</v>
          </cell>
          <cell r="B70" t="str">
            <v>Corpo de BSTC D=1.00m</v>
          </cell>
          <cell r="C70" t="str">
            <v>DNER-ES284/97</v>
          </cell>
          <cell r="D70" t="str">
            <v/>
          </cell>
          <cell r="E70" t="str">
            <v xml:space="preserve">m </v>
          </cell>
          <cell r="F70">
            <v>40</v>
          </cell>
          <cell r="G70">
            <v>280.33</v>
          </cell>
        </row>
        <row r="71">
          <cell r="A71" t="str">
            <v>04.101.02</v>
          </cell>
          <cell r="B71" t="str">
            <v>Boca de BSTC D=0.80m-normal</v>
          </cell>
          <cell r="C71" t="str">
            <v>DNER-ES284/97</v>
          </cell>
          <cell r="D71" t="str">
            <v/>
          </cell>
          <cell r="E71" t="str">
            <v>un</v>
          </cell>
          <cell r="F71">
            <v>3</v>
          </cell>
          <cell r="G71">
            <v>494.05</v>
          </cell>
        </row>
        <row r="72">
          <cell r="A72" t="str">
            <v>04.101.03</v>
          </cell>
          <cell r="B72" t="str">
            <v>Boca de BSTC D=1.00m-normal</v>
          </cell>
          <cell r="C72" t="str">
            <v>DNER-ES284/97</v>
          </cell>
          <cell r="D72" t="str">
            <v/>
          </cell>
          <cell r="E72" t="str">
            <v>un</v>
          </cell>
          <cell r="F72">
            <v>2</v>
          </cell>
          <cell r="G72">
            <v>757.56</v>
          </cell>
        </row>
        <row r="73">
          <cell r="A73" t="str">
            <v>04.110.01</v>
          </cell>
          <cell r="B73" t="str">
            <v>Corpo de BDTC D=1.00m</v>
          </cell>
          <cell r="C73" t="str">
            <v>DNER-ES284/97</v>
          </cell>
          <cell r="D73" t="str">
            <v/>
          </cell>
          <cell r="E73" t="str">
            <v>m</v>
          </cell>
          <cell r="F73">
            <v>27</v>
          </cell>
          <cell r="G73">
            <v>572.14</v>
          </cell>
        </row>
        <row r="74">
          <cell r="A74" t="str">
            <v>04.111.01</v>
          </cell>
          <cell r="B74" t="str">
            <v>Boca de BDTC D=1.00m-normal</v>
          </cell>
          <cell r="C74" t="str">
            <v>DNER-ES284/97</v>
          </cell>
          <cell r="D74" t="str">
            <v/>
          </cell>
          <cell r="E74" t="str">
            <v>un</v>
          </cell>
          <cell r="F74">
            <v>4</v>
          </cell>
          <cell r="G74">
            <v>1056.6199999999999</v>
          </cell>
        </row>
        <row r="75">
          <cell r="F75" t="str">
            <v>SUB-TOTAL</v>
          </cell>
        </row>
        <row r="76">
          <cell r="B76" t="str">
            <v>OBRAS COMPLEMENTARES</v>
          </cell>
        </row>
        <row r="77">
          <cell r="A77" t="str">
            <v>05.100.00</v>
          </cell>
          <cell r="B77" t="str">
            <v>Enleivamento</v>
          </cell>
          <cell r="C77" t="str">
            <v>DNER-ES341/97</v>
          </cell>
          <cell r="D77" t="str">
            <v/>
          </cell>
          <cell r="E77" t="str">
            <v>m2</v>
          </cell>
          <cell r="F77">
            <v>14884</v>
          </cell>
          <cell r="G77">
            <v>2.06</v>
          </cell>
        </row>
        <row r="78">
          <cell r="A78" t="str">
            <v>P 05.100.02</v>
          </cell>
          <cell r="B78" t="str">
            <v>Fornecimento e plantio de árvore selecionada</v>
          </cell>
          <cell r="C78" t="str">
            <v/>
          </cell>
          <cell r="D78" t="str">
            <v/>
          </cell>
          <cell r="E78" t="str">
            <v>un</v>
          </cell>
          <cell r="F78">
            <v>275</v>
          </cell>
          <cell r="G78">
            <v>6.02</v>
          </cell>
        </row>
        <row r="79">
          <cell r="A79" t="str">
            <v>DER81950</v>
          </cell>
          <cell r="B79" t="str">
            <v>Calçada em lastro de brita c/revestimento em concreto</v>
          </cell>
          <cell r="C79" t="str">
            <v/>
          </cell>
          <cell r="D79" t="str">
            <v/>
          </cell>
          <cell r="E79" t="str">
            <v>m2</v>
          </cell>
          <cell r="F79">
            <v>5840</v>
          </cell>
          <cell r="G79">
            <v>8.94</v>
          </cell>
        </row>
        <row r="80">
          <cell r="A80" t="str">
            <v>PI 04</v>
          </cell>
          <cell r="B80" t="str">
            <v xml:space="preserve">Luminária p/ iluminação pública ref.SRC-612 da Philips ou similar </v>
          </cell>
          <cell r="C80" t="str">
            <v/>
          </cell>
          <cell r="D80" t="str">
            <v/>
          </cell>
          <cell r="E80" t="str">
            <v>un</v>
          </cell>
          <cell r="F80">
            <v>87</v>
          </cell>
          <cell r="G80">
            <v>425.5</v>
          </cell>
        </row>
        <row r="81">
          <cell r="A81" t="str">
            <v>PI 10</v>
          </cell>
          <cell r="B81" t="str">
            <v>Lâmpada a vapor de mercúrio 250W, alta pressão, base E40</v>
          </cell>
          <cell r="C81" t="str">
            <v/>
          </cell>
          <cell r="D81" t="str">
            <v/>
          </cell>
          <cell r="E81" t="str">
            <v>un</v>
          </cell>
          <cell r="F81">
            <v>69</v>
          </cell>
          <cell r="G81">
            <v>28.75</v>
          </cell>
        </row>
        <row r="82">
          <cell r="A82" t="str">
            <v>PI 18</v>
          </cell>
          <cell r="B82" t="str">
            <v>Braço curvo p/ iluminação pública padrão CELESC</v>
          </cell>
          <cell r="C82" t="str">
            <v/>
          </cell>
          <cell r="D82" t="str">
            <v/>
          </cell>
          <cell r="E82" t="str">
            <v>un</v>
          </cell>
          <cell r="F82">
            <v>87</v>
          </cell>
          <cell r="G82">
            <v>6.33</v>
          </cell>
        </row>
        <row r="83">
          <cell r="A83" t="str">
            <v>PI 20</v>
          </cell>
          <cell r="B83" t="str">
            <v>Poste de concreto duplo T 10m, 150 daN</v>
          </cell>
          <cell r="C83" t="str">
            <v/>
          </cell>
          <cell r="D83" t="str">
            <v/>
          </cell>
          <cell r="E83" t="str">
            <v>un</v>
          </cell>
          <cell r="F83">
            <v>30</v>
          </cell>
          <cell r="G83">
            <v>200</v>
          </cell>
        </row>
        <row r="84">
          <cell r="A84" t="str">
            <v>PI 24</v>
          </cell>
          <cell r="B84" t="str">
            <v>Fita elétrica auto fusão a base de borracha EPR</v>
          </cell>
          <cell r="C84" t="str">
            <v/>
          </cell>
          <cell r="D84" t="str">
            <v/>
          </cell>
          <cell r="E84" t="str">
            <v>un</v>
          </cell>
          <cell r="F84">
            <v>5</v>
          </cell>
          <cell r="G84">
            <v>6.39</v>
          </cell>
        </row>
        <row r="85">
          <cell r="A85" t="str">
            <v>PI 25</v>
          </cell>
          <cell r="B85" t="str">
            <v>Fita adesiva plástica isolante</v>
          </cell>
          <cell r="C85" t="str">
            <v/>
          </cell>
          <cell r="D85" t="str">
            <v/>
          </cell>
          <cell r="E85" t="str">
            <v>un</v>
          </cell>
          <cell r="F85">
            <v>8</v>
          </cell>
          <cell r="G85">
            <v>3.84</v>
          </cell>
        </row>
        <row r="86">
          <cell r="A86" t="str">
            <v>PI 30</v>
          </cell>
          <cell r="B86" t="str">
            <v>Haste para aterramento aço-cobre D 13x2400mm</v>
          </cell>
          <cell r="C86" t="str">
            <v/>
          </cell>
          <cell r="D86" t="str">
            <v/>
          </cell>
          <cell r="E86" t="str">
            <v>un</v>
          </cell>
          <cell r="F86">
            <v>30</v>
          </cell>
          <cell r="G86">
            <v>6.04</v>
          </cell>
        </row>
        <row r="87">
          <cell r="A87" t="str">
            <v>PI 31</v>
          </cell>
          <cell r="B87" t="str">
            <v>Cabo de cobre nú meio duro, 7 fios 2AWG</v>
          </cell>
          <cell r="C87" t="str">
            <v/>
          </cell>
          <cell r="D87" t="str">
            <v/>
          </cell>
          <cell r="E87" t="str">
            <v>kg</v>
          </cell>
          <cell r="F87">
            <v>18</v>
          </cell>
          <cell r="G87">
            <v>7.02</v>
          </cell>
        </row>
        <row r="88">
          <cell r="A88" t="str">
            <v>PI 36</v>
          </cell>
          <cell r="B88" t="str">
            <v>Construção de embasamento p/ poste tipo engastado, concreto duplo T, 10m de altura</v>
          </cell>
          <cell r="C88" t="str">
            <v/>
          </cell>
          <cell r="D88" t="str">
            <v/>
          </cell>
          <cell r="E88" t="str">
            <v>un</v>
          </cell>
          <cell r="F88">
            <v>30</v>
          </cell>
          <cell r="G88">
            <v>285</v>
          </cell>
        </row>
        <row r="89">
          <cell r="A89" t="str">
            <v>PI 39</v>
          </cell>
          <cell r="B89" t="str">
            <v>Fixação de haste de terra e conexão ao neutro</v>
          </cell>
          <cell r="C89" t="str">
            <v/>
          </cell>
          <cell r="D89" t="str">
            <v/>
          </cell>
          <cell r="E89" t="str">
            <v>un</v>
          </cell>
          <cell r="F89">
            <v>30</v>
          </cell>
          <cell r="G89">
            <v>35</v>
          </cell>
        </row>
        <row r="90">
          <cell r="A90" t="str">
            <v>PI 45</v>
          </cell>
          <cell r="B90" t="str">
            <v>Montagem eletromecânica de luminária padrão CELESC em poste de 11m de altura, duplo T,c/ fixação dos equip.e conexões elétricos</v>
          </cell>
          <cell r="C90" t="str">
            <v/>
          </cell>
          <cell r="D90" t="str">
            <v/>
          </cell>
          <cell r="E90" t="str">
            <v>un</v>
          </cell>
          <cell r="F90">
            <v>87</v>
          </cell>
          <cell r="G90">
            <v>35</v>
          </cell>
        </row>
        <row r="91">
          <cell r="A91" t="str">
            <v>PI 48</v>
          </cell>
          <cell r="B91" t="str">
            <v>Armação secundária p/ 2 estribo</v>
          </cell>
          <cell r="C91" t="str">
            <v/>
          </cell>
          <cell r="D91" t="str">
            <v/>
          </cell>
          <cell r="E91" t="str">
            <v>un</v>
          </cell>
          <cell r="F91">
            <v>60</v>
          </cell>
          <cell r="G91">
            <v>7.5</v>
          </cell>
        </row>
        <row r="92">
          <cell r="A92" t="str">
            <v>PI 49</v>
          </cell>
          <cell r="B92" t="str">
            <v>Armação secundária p/ 1 estribo</v>
          </cell>
          <cell r="C92" t="str">
            <v/>
          </cell>
          <cell r="D92" t="str">
            <v/>
          </cell>
          <cell r="E92" t="str">
            <v>un</v>
          </cell>
          <cell r="F92">
            <v>30</v>
          </cell>
          <cell r="G92">
            <v>3.5</v>
          </cell>
        </row>
        <row r="93">
          <cell r="A93" t="str">
            <v>PI 61</v>
          </cell>
          <cell r="B93" t="str">
            <v>Isolador de roldana</v>
          </cell>
          <cell r="C93" t="str">
            <v/>
          </cell>
          <cell r="D93" t="str">
            <v/>
          </cell>
          <cell r="E93" t="str">
            <v>un</v>
          </cell>
          <cell r="F93">
            <v>150</v>
          </cell>
          <cell r="G93">
            <v>4.5</v>
          </cell>
        </row>
        <row r="94">
          <cell r="A94" t="str">
            <v>PI 65</v>
          </cell>
          <cell r="B94" t="str">
            <v>Cabo de alumínio 1/0</v>
          </cell>
          <cell r="C94" t="str">
            <v/>
          </cell>
          <cell r="D94" t="str">
            <v/>
          </cell>
          <cell r="E94" t="str">
            <v>m</v>
          </cell>
          <cell r="F94">
            <v>2880</v>
          </cell>
          <cell r="G94">
            <v>1.7</v>
          </cell>
        </row>
        <row r="95">
          <cell r="A95" t="str">
            <v>PI 69</v>
          </cell>
          <cell r="B95" t="str">
            <v>Instalação de poste concreto duplo T, 10m de altura, engastado</v>
          </cell>
          <cell r="C95" t="str">
            <v/>
          </cell>
          <cell r="D95" t="str">
            <v/>
          </cell>
          <cell r="E95" t="str">
            <v>un</v>
          </cell>
          <cell r="F95">
            <v>2</v>
          </cell>
          <cell r="G95">
            <v>200</v>
          </cell>
        </row>
        <row r="96">
          <cell r="A96" t="str">
            <v>R16</v>
          </cell>
          <cell r="B96" t="str">
            <v>Remanejamento de Poste de Concreto 10/150 c/ 1 pétala (400W) instalado</v>
          </cell>
          <cell r="C96" t="str">
            <v/>
          </cell>
          <cell r="D96" t="str">
            <v/>
          </cell>
          <cell r="E96" t="str">
            <v>un</v>
          </cell>
          <cell r="F96">
            <v>12</v>
          </cell>
          <cell r="G96">
            <v>150</v>
          </cell>
        </row>
      </sheetData>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ço"/>
    </sheetNames>
    <sheetDataSet>
      <sheetData sheetId="0"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TRADA DE DADOS"/>
      <sheetName val="Orçamento"/>
      <sheetName val="Cronograma"/>
      <sheetName val="Composição BDI"/>
      <sheetName val="Composição &quot;As Built&quot;"/>
      <sheetName val="Lig. Dom. de ÁGUA"/>
    </sheetNames>
    <sheetDataSet>
      <sheetData sheetId="0"/>
      <sheetData sheetId="1">
        <row r="2">
          <cell r="AS2">
            <v>0</v>
          </cell>
        </row>
        <row r="3">
          <cell r="AS3">
            <v>0</v>
          </cell>
        </row>
        <row r="4">
          <cell r="AS4">
            <v>0</v>
          </cell>
        </row>
      </sheetData>
      <sheetData sheetId="2"/>
      <sheetData sheetId="3"/>
      <sheetData sheetId="4"/>
      <sheetData sheetId="5"/>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çamento Proposta 1"/>
      <sheetName val="Orçamento Proposta 2"/>
    </sheetNames>
    <sheetDataSet>
      <sheetData sheetId="0">
        <row r="1">
          <cell r="AO1">
            <v>1</v>
          </cell>
        </row>
      </sheetData>
      <sheetData sheetId="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TRADA DE DADOS"/>
      <sheetName val="ORÇAMENTO COMPLETO"/>
      <sheetName val="ORÇAMENTO - ÁGUA"/>
      <sheetName val="ORÇAMENTO - ESGOTO"/>
      <sheetName val="ORÇAMENTO - ELÉTRICO"/>
    </sheetNames>
    <sheetDataSet>
      <sheetData sheetId="0">
        <row r="5">
          <cell r="E5">
            <v>1</v>
          </cell>
        </row>
      </sheetData>
      <sheetData sheetId="1"/>
      <sheetData sheetId="2"/>
      <sheetData sheetId="3"/>
      <sheetData sheetId="4"/>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TRADA DE DADOS"/>
      <sheetName val="ORÇAMENTO COMPLETO"/>
      <sheetName val="ORÇAMENTO - ÁGUA"/>
      <sheetName val="ORÇAMENTO - ESGOTO"/>
      <sheetName val="ORÇAMENTO - ELÉTRICO"/>
    </sheetNames>
    <sheetDataSet>
      <sheetData sheetId="0" refreshError="1">
        <row r="5">
          <cell r="C5">
            <v>33</v>
          </cell>
        </row>
      </sheetData>
      <sheetData sheetId="1" refreshError="1"/>
      <sheetData sheetId="2" refreshError="1"/>
      <sheetData sheetId="3" refreshError="1"/>
      <sheetData sheetId="4"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onograma (4)"/>
      <sheetName val="cronograma (3)"/>
      <sheetName val="PRINCIPAL"/>
      <sheetName val="Rede frigorifica"/>
      <sheetName val="ELETRICA "/>
      <sheetName val="#REF"/>
    </sheetNames>
    <sheetDataSet>
      <sheetData sheetId="0"/>
      <sheetData sheetId="1" refreshError="1"/>
      <sheetData sheetId="2"/>
      <sheetData sheetId="3" refreshError="1"/>
      <sheetData sheetId="4" refreshError="1"/>
      <sheetData sheetId="5"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ício"/>
      <sheetName val="CPV"/>
      <sheetName val="Resultado"/>
      <sheetName val="Planejado"/>
      <sheetName val="f.caixa"/>
      <sheetName val="back-log"/>
      <sheetName val="mes"/>
      <sheetName val="Custo Real"/>
      <sheetName val="inventario"/>
      <sheetName val="Inv. pendente"/>
      <sheetName val="Produção"/>
      <sheetName val="Avaliação"/>
      <sheetName val="Plan2"/>
      <sheetName val="Plan1"/>
      <sheetName val="IDENTIFICAÇÃO"/>
    </sheetNames>
    <sheetDataSet>
      <sheetData sheetId="0"/>
      <sheetData sheetId="1" refreshError="1"/>
      <sheetData sheetId="2" refreshError="1"/>
      <sheetData sheetId="3" refreshError="1">
        <row r="40">
          <cell r="C40">
            <v>0</v>
          </cell>
        </row>
      </sheetData>
      <sheetData sheetId="4" refreshError="1"/>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ILHA (2)"/>
      <sheetName val="PLANILHA"/>
    </sheetNames>
    <sheetDataSet>
      <sheetData sheetId="0" refreshError="1">
        <row r="1">
          <cell r="P1">
            <v>1</v>
          </cell>
        </row>
      </sheetData>
      <sheetData sheetId="1"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o"/>
      <sheetName val="resumo"/>
      <sheetName val="central"/>
      <sheetName val="b1"/>
      <sheetName val="b2"/>
      <sheetName val="b3"/>
      <sheetName val="b4"/>
      <sheetName val="frentes"/>
      <sheetName val="aloj"/>
      <sheetName val="lote B"/>
      <sheetName val="G-REV_C"/>
      <sheetName val="BDI"/>
      <sheetName val="Encargos Sociais"/>
      <sheetName val="Plan1 (2)"/>
      <sheetName val="Indireto - 40 meses"/>
      <sheetName val="Plan1"/>
      <sheetName val="Sal"/>
      <sheetName val="Gráfico MO"/>
      <sheetName val="Bens Duráveis"/>
      <sheetName val="2"/>
      <sheetName val="3"/>
      <sheetName val="5"/>
      <sheetName val="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4">
          <cell r="B4" t="str">
            <v>Ajudante</v>
          </cell>
          <cell r="C4">
            <v>1.95</v>
          </cell>
          <cell r="D4">
            <v>1.1100000000000001</v>
          </cell>
          <cell r="E4">
            <v>0.94</v>
          </cell>
          <cell r="F4">
            <v>0.87</v>
          </cell>
          <cell r="G4">
            <v>0.94</v>
          </cell>
        </row>
        <row r="5">
          <cell r="B5" t="str">
            <v>Ajudante (Carga e Descarga)</v>
          </cell>
          <cell r="C5">
            <v>1.95</v>
          </cell>
          <cell r="D5">
            <v>1.1100000000000001</v>
          </cell>
          <cell r="E5">
            <v>0.94</v>
          </cell>
          <cell r="F5">
            <v>0.87</v>
          </cell>
          <cell r="G5">
            <v>0.94</v>
          </cell>
        </row>
        <row r="6">
          <cell r="B6" t="str">
            <v>Almoxarife</v>
          </cell>
          <cell r="C6">
            <v>5</v>
          </cell>
          <cell r="D6">
            <v>2.84</v>
          </cell>
          <cell r="E6">
            <v>2.44</v>
          </cell>
          <cell r="F6">
            <v>2.6093636363636361</v>
          </cell>
          <cell r="G6">
            <v>2.61</v>
          </cell>
        </row>
        <row r="7">
          <cell r="B7" t="str">
            <v>Analista de sistema</v>
          </cell>
          <cell r="C7">
            <v>3380.64</v>
          </cell>
          <cell r="D7">
            <v>1917.44</v>
          </cell>
          <cell r="E7">
            <v>1498</v>
          </cell>
          <cell r="F7">
            <v>1498</v>
          </cell>
          <cell r="G7">
            <v>1498</v>
          </cell>
        </row>
        <row r="8">
          <cell r="B8" t="str">
            <v>Apontador</v>
          </cell>
          <cell r="C8">
            <v>3.2</v>
          </cell>
          <cell r="D8">
            <v>1.81</v>
          </cell>
          <cell r="E8">
            <v>1.56</v>
          </cell>
          <cell r="F8">
            <v>1.0441363636363636</v>
          </cell>
          <cell r="G8">
            <v>1.68</v>
          </cell>
        </row>
        <row r="9">
          <cell r="B9" t="str">
            <v>Assist. de Rede</v>
          </cell>
          <cell r="C9">
            <v>1500</v>
          </cell>
          <cell r="D9">
            <v>850.77</v>
          </cell>
          <cell r="E9">
            <v>664.21</v>
          </cell>
          <cell r="F9">
            <v>664.21</v>
          </cell>
          <cell r="G9">
            <v>664.21</v>
          </cell>
        </row>
        <row r="10">
          <cell r="B10" t="str">
            <v>Assist. de Engenharia</v>
          </cell>
          <cell r="C10">
            <v>3380.64</v>
          </cell>
          <cell r="D10">
            <v>1917.44</v>
          </cell>
          <cell r="E10">
            <v>1498</v>
          </cell>
          <cell r="F10">
            <v>1500</v>
          </cell>
          <cell r="G10">
            <v>1500</v>
          </cell>
        </row>
        <row r="11">
          <cell r="B11" t="str">
            <v>Orçamentista</v>
          </cell>
          <cell r="F11">
            <v>1500</v>
          </cell>
          <cell r="G11">
            <v>1500</v>
          </cell>
        </row>
        <row r="12">
          <cell r="B12" t="str">
            <v>Assist. Financeiro</v>
          </cell>
          <cell r="C12">
            <v>4858.3599999999997</v>
          </cell>
          <cell r="D12">
            <v>2755.58</v>
          </cell>
          <cell r="E12">
            <v>1498</v>
          </cell>
          <cell r="F12">
            <v>1498</v>
          </cell>
          <cell r="G12">
            <v>1498</v>
          </cell>
        </row>
        <row r="13">
          <cell r="B13" t="str">
            <v>Assistente Social</v>
          </cell>
          <cell r="C13">
            <v>1433.7</v>
          </cell>
          <cell r="D13">
            <v>813.17</v>
          </cell>
          <cell r="E13">
            <v>961</v>
          </cell>
          <cell r="F13">
            <v>961</v>
          </cell>
          <cell r="G13">
            <v>961</v>
          </cell>
        </row>
        <row r="14">
          <cell r="B14" t="str">
            <v>Assistente técnico I</v>
          </cell>
          <cell r="C14">
            <v>1805.4</v>
          </cell>
          <cell r="D14">
            <v>1023.99</v>
          </cell>
          <cell r="E14">
            <v>961</v>
          </cell>
          <cell r="F14">
            <v>961</v>
          </cell>
          <cell r="G14">
            <v>961</v>
          </cell>
        </row>
        <row r="15">
          <cell r="B15" t="str">
            <v>Aux. de arquivo</v>
          </cell>
          <cell r="C15">
            <v>485.92</v>
          </cell>
          <cell r="D15">
            <v>275.61</v>
          </cell>
          <cell r="E15">
            <v>204</v>
          </cell>
          <cell r="F15">
            <v>204</v>
          </cell>
          <cell r="G15">
            <v>204</v>
          </cell>
        </row>
        <row r="16">
          <cell r="B16" t="str">
            <v>Aux. de pessoal</v>
          </cell>
          <cell r="C16">
            <v>3.2</v>
          </cell>
          <cell r="D16">
            <v>1.81</v>
          </cell>
          <cell r="E16">
            <v>1.56</v>
          </cell>
          <cell r="F16">
            <v>1.5576363636363637</v>
          </cell>
          <cell r="G16">
            <v>1.68</v>
          </cell>
        </row>
        <row r="17">
          <cell r="B17" t="str">
            <v>Aux. Financeiro</v>
          </cell>
          <cell r="C17">
            <v>878.63</v>
          </cell>
          <cell r="D17">
            <v>498.34</v>
          </cell>
          <cell r="E17">
            <v>749</v>
          </cell>
          <cell r="F17">
            <v>749</v>
          </cell>
          <cell r="G17">
            <v>749</v>
          </cell>
        </row>
        <row r="18">
          <cell r="B18" t="str">
            <v>Aux. Laboratório</v>
          </cell>
          <cell r="C18">
            <v>3.2</v>
          </cell>
          <cell r="D18">
            <v>1.81</v>
          </cell>
          <cell r="E18">
            <v>1.56</v>
          </cell>
          <cell r="F18">
            <v>1.56</v>
          </cell>
          <cell r="G18">
            <v>1.68</v>
          </cell>
        </row>
        <row r="19">
          <cell r="B19" t="str">
            <v>Aux. Segurança</v>
          </cell>
          <cell r="C19">
            <v>3.2</v>
          </cell>
          <cell r="D19">
            <v>1.81</v>
          </cell>
          <cell r="E19">
            <v>1.56</v>
          </cell>
          <cell r="F19">
            <v>1.56</v>
          </cell>
          <cell r="G19">
            <v>1.68</v>
          </cell>
        </row>
        <row r="20">
          <cell r="B20" t="str">
            <v>Cadista</v>
          </cell>
          <cell r="F20">
            <v>1000</v>
          </cell>
          <cell r="G20">
            <v>1000</v>
          </cell>
        </row>
        <row r="21">
          <cell r="B21" t="str">
            <v>Aux. técnico</v>
          </cell>
          <cell r="C21">
            <v>933.11</v>
          </cell>
          <cell r="D21">
            <v>529.24</v>
          </cell>
          <cell r="E21">
            <v>749</v>
          </cell>
          <cell r="F21">
            <v>342.68</v>
          </cell>
          <cell r="G21">
            <v>749</v>
          </cell>
        </row>
        <row r="22">
          <cell r="B22" t="str">
            <v>Aux. Serv. Gerais</v>
          </cell>
          <cell r="F22">
            <v>342.68</v>
          </cell>
          <cell r="G22">
            <v>342.68</v>
          </cell>
        </row>
        <row r="23">
          <cell r="B23" t="str">
            <v>Aux.almoxarifado</v>
          </cell>
          <cell r="C23">
            <v>3.67</v>
          </cell>
          <cell r="D23">
            <v>2.08</v>
          </cell>
          <cell r="E23">
            <v>3.4045454545454548</v>
          </cell>
          <cell r="F23">
            <v>1.5576363636363637</v>
          </cell>
          <cell r="G23">
            <v>3.4</v>
          </cell>
        </row>
        <row r="24">
          <cell r="B24" t="str">
            <v>Auxiliar de Topografia</v>
          </cell>
          <cell r="C24">
            <v>3.2</v>
          </cell>
          <cell r="D24">
            <v>1.81</v>
          </cell>
          <cell r="E24">
            <v>0.94</v>
          </cell>
          <cell r="F24">
            <v>0.94</v>
          </cell>
          <cell r="G24">
            <v>1.68</v>
          </cell>
        </row>
        <row r="25">
          <cell r="B25" t="str">
            <v>Carpinteiro</v>
          </cell>
          <cell r="C25">
            <v>3.2</v>
          </cell>
          <cell r="D25">
            <v>1.81</v>
          </cell>
          <cell r="E25">
            <v>1.56</v>
          </cell>
          <cell r="F25">
            <v>1.5576363636363637</v>
          </cell>
          <cell r="G25">
            <v>1.68</v>
          </cell>
        </row>
        <row r="26">
          <cell r="B26" t="str">
            <v>Chefe Administrativo</v>
          </cell>
          <cell r="C26">
            <v>3919.9999999999995</v>
          </cell>
          <cell r="D26">
            <v>2223.36</v>
          </cell>
          <cell r="E26">
            <v>2244</v>
          </cell>
          <cell r="F26">
            <v>2244</v>
          </cell>
          <cell r="G26">
            <v>2244</v>
          </cell>
        </row>
        <row r="27">
          <cell r="B27" t="str">
            <v>Chefe de Laboratório</v>
          </cell>
          <cell r="C27">
            <v>3919.9999999999995</v>
          </cell>
          <cell r="D27">
            <v>2223.36</v>
          </cell>
          <cell r="E27">
            <v>2244</v>
          </cell>
          <cell r="F27">
            <v>956.9</v>
          </cell>
          <cell r="G27">
            <v>2244</v>
          </cell>
        </row>
        <row r="28">
          <cell r="B28" t="str">
            <v>Chefe de Materiais</v>
          </cell>
          <cell r="C28">
            <v>3919.9999999999995</v>
          </cell>
          <cell r="D28">
            <v>2223.36</v>
          </cell>
          <cell r="E28">
            <v>2244</v>
          </cell>
          <cell r="F28">
            <v>2244</v>
          </cell>
          <cell r="G28">
            <v>2244</v>
          </cell>
        </row>
        <row r="29">
          <cell r="B29" t="str">
            <v>Eng. de Medição</v>
          </cell>
          <cell r="C29">
            <v>4804.05</v>
          </cell>
          <cell r="D29">
            <v>2724.77</v>
          </cell>
          <cell r="E29">
            <v>2312</v>
          </cell>
          <cell r="F29">
            <v>2500</v>
          </cell>
          <cell r="G29">
            <v>2500</v>
          </cell>
        </row>
        <row r="30">
          <cell r="B30" t="str">
            <v>Chefe S. Pessoal</v>
          </cell>
          <cell r="C30">
            <v>3919.9999999999995</v>
          </cell>
          <cell r="D30">
            <v>2223.36</v>
          </cell>
          <cell r="E30">
            <v>2244</v>
          </cell>
          <cell r="F30">
            <v>2000</v>
          </cell>
          <cell r="G30">
            <v>2244</v>
          </cell>
        </row>
        <row r="31">
          <cell r="B31" t="str">
            <v>Comprador</v>
          </cell>
          <cell r="C31">
            <v>7.26</v>
          </cell>
          <cell r="D31">
            <v>4.12</v>
          </cell>
          <cell r="E31">
            <v>4.3681818181818182</v>
          </cell>
          <cell r="F31">
            <v>4.3681818181818182</v>
          </cell>
          <cell r="G31">
            <v>4.37</v>
          </cell>
        </row>
        <row r="32">
          <cell r="B32" t="str">
            <v>Contador</v>
          </cell>
          <cell r="C32">
            <v>4115.74</v>
          </cell>
          <cell r="D32">
            <v>2334.38</v>
          </cell>
          <cell r="E32">
            <v>2244</v>
          </cell>
          <cell r="F32">
            <v>2244</v>
          </cell>
          <cell r="G32">
            <v>2244</v>
          </cell>
        </row>
        <row r="33">
          <cell r="B33" t="str">
            <v>Contínuo</v>
          </cell>
          <cell r="F33">
            <v>1.0441363636363636</v>
          </cell>
          <cell r="G33">
            <v>0.94</v>
          </cell>
        </row>
        <row r="34">
          <cell r="B34" t="str">
            <v>Coord. Desenv. Proj.</v>
          </cell>
          <cell r="C34">
            <v>7300</v>
          </cell>
          <cell r="D34">
            <v>4140.43</v>
          </cell>
          <cell r="E34">
            <v>2312</v>
          </cell>
          <cell r="F34">
            <v>2312</v>
          </cell>
          <cell r="G34">
            <v>2312</v>
          </cell>
        </row>
        <row r="35">
          <cell r="B35" t="str">
            <v>Coord. Topografia</v>
          </cell>
          <cell r="C35">
            <v>7300</v>
          </cell>
          <cell r="D35">
            <v>4140.43</v>
          </cell>
          <cell r="E35">
            <v>2312</v>
          </cell>
          <cell r="F35">
            <v>2312</v>
          </cell>
          <cell r="G35">
            <v>2312</v>
          </cell>
        </row>
        <row r="36">
          <cell r="B36" t="str">
            <v>Copeira</v>
          </cell>
          <cell r="C36">
            <v>2.21</v>
          </cell>
          <cell r="D36">
            <v>1.25</v>
          </cell>
          <cell r="E36">
            <v>1.01</v>
          </cell>
          <cell r="F36">
            <v>1.0441363636363636</v>
          </cell>
          <cell r="G36">
            <v>0.94</v>
          </cell>
        </row>
        <row r="37">
          <cell r="B37" t="str">
            <v>Desenhista Projetista</v>
          </cell>
          <cell r="C37">
            <v>3219.64</v>
          </cell>
          <cell r="D37">
            <v>1826.12</v>
          </cell>
          <cell r="E37">
            <v>1498</v>
          </cell>
          <cell r="F37">
            <v>1498</v>
          </cell>
          <cell r="G37">
            <v>1498</v>
          </cell>
        </row>
        <row r="38">
          <cell r="B38" t="str">
            <v>Eletricista</v>
          </cell>
          <cell r="C38">
            <v>3.2</v>
          </cell>
          <cell r="D38">
            <v>1.81</v>
          </cell>
          <cell r="E38">
            <v>1.81</v>
          </cell>
          <cell r="F38">
            <v>1.81</v>
          </cell>
          <cell r="G38">
            <v>1.9</v>
          </cell>
        </row>
        <row r="39">
          <cell r="B39" t="str">
            <v>Enc.Serv.Gerais</v>
          </cell>
          <cell r="C39">
            <v>3380.64</v>
          </cell>
          <cell r="D39">
            <v>1917.44</v>
          </cell>
          <cell r="E39">
            <v>1498</v>
          </cell>
          <cell r="F39">
            <v>510.88</v>
          </cell>
          <cell r="G39">
            <v>1498</v>
          </cell>
        </row>
        <row r="40">
          <cell r="B40" t="str">
            <v>Encanador</v>
          </cell>
          <cell r="C40">
            <v>3.2</v>
          </cell>
          <cell r="D40">
            <v>1.81</v>
          </cell>
          <cell r="E40">
            <v>1.81</v>
          </cell>
          <cell r="F40">
            <v>1.81</v>
          </cell>
          <cell r="G40">
            <v>1.9</v>
          </cell>
        </row>
        <row r="41">
          <cell r="B41" t="str">
            <v>Encarregado Comercial</v>
          </cell>
          <cell r="C41">
            <v>3380.64</v>
          </cell>
          <cell r="D41">
            <v>1917.44</v>
          </cell>
          <cell r="E41">
            <v>1498</v>
          </cell>
          <cell r="F41">
            <v>1498</v>
          </cell>
          <cell r="G41">
            <v>1498</v>
          </cell>
        </row>
        <row r="42">
          <cell r="B42" t="str">
            <v>Encarregado de Apropriação</v>
          </cell>
          <cell r="C42">
            <v>3380.64</v>
          </cell>
          <cell r="D42">
            <v>1917.44</v>
          </cell>
          <cell r="E42">
            <v>1498</v>
          </cell>
          <cell r="F42">
            <v>1498</v>
          </cell>
          <cell r="G42">
            <v>1498</v>
          </cell>
        </row>
        <row r="43">
          <cell r="B43" t="str">
            <v>Encarregado de Transportes</v>
          </cell>
          <cell r="C43">
            <v>3380.64</v>
          </cell>
          <cell r="D43">
            <v>1917.44</v>
          </cell>
          <cell r="E43">
            <v>1498</v>
          </cell>
          <cell r="F43">
            <v>1498</v>
          </cell>
          <cell r="G43">
            <v>1498</v>
          </cell>
        </row>
        <row r="44">
          <cell r="B44" t="str">
            <v>Encarregado de Produção</v>
          </cell>
          <cell r="C44">
            <v>3380.64</v>
          </cell>
          <cell r="D44">
            <v>1917.44</v>
          </cell>
          <cell r="E44">
            <v>1498</v>
          </cell>
          <cell r="F44">
            <v>1498</v>
          </cell>
          <cell r="G44">
            <v>1100</v>
          </cell>
        </row>
        <row r="45">
          <cell r="B45" t="str">
            <v>Mestre de Obras</v>
          </cell>
          <cell r="C45">
            <v>3380.64</v>
          </cell>
          <cell r="D45">
            <v>1917.44</v>
          </cell>
          <cell r="E45">
            <v>2244</v>
          </cell>
          <cell r="F45">
            <v>3500</v>
          </cell>
          <cell r="G45">
            <v>2500</v>
          </cell>
        </row>
        <row r="46">
          <cell r="B46" t="str">
            <v>Enc. Frente Serviço</v>
          </cell>
          <cell r="E46">
            <v>838.2</v>
          </cell>
          <cell r="F46">
            <v>2000</v>
          </cell>
          <cell r="G46">
            <v>2000</v>
          </cell>
        </row>
        <row r="47">
          <cell r="B47" t="str">
            <v>Enc. Financeiro</v>
          </cell>
          <cell r="E47">
            <v>1498</v>
          </cell>
          <cell r="F47">
            <v>1000</v>
          </cell>
          <cell r="G47">
            <v>1498</v>
          </cell>
        </row>
        <row r="48">
          <cell r="B48" t="str">
            <v>Enc. Pessoal</v>
          </cell>
          <cell r="E48">
            <v>1498</v>
          </cell>
          <cell r="F48">
            <v>1000</v>
          </cell>
          <cell r="G48">
            <v>1498</v>
          </cell>
        </row>
        <row r="49">
          <cell r="B49" t="str">
            <v>Eng. Seg.Trabalho</v>
          </cell>
          <cell r="C49">
            <v>5161.32</v>
          </cell>
          <cell r="D49">
            <v>2927.41</v>
          </cell>
          <cell r="E49">
            <v>2312</v>
          </cell>
          <cell r="F49">
            <v>2500</v>
          </cell>
          <cell r="G49">
            <v>2500</v>
          </cell>
        </row>
        <row r="50">
          <cell r="B50" t="str">
            <v>Engenheiro C. Qualidade</v>
          </cell>
          <cell r="C50">
            <v>5161.32</v>
          </cell>
          <cell r="D50">
            <v>2927.41</v>
          </cell>
          <cell r="E50">
            <v>2312</v>
          </cell>
          <cell r="F50">
            <v>2500</v>
          </cell>
          <cell r="G50">
            <v>2500</v>
          </cell>
        </row>
        <row r="51">
          <cell r="B51" t="str">
            <v>Engenheiro Produção</v>
          </cell>
          <cell r="C51">
            <v>5161.32</v>
          </cell>
          <cell r="D51">
            <v>2927.41</v>
          </cell>
          <cell r="E51">
            <v>2312</v>
          </cell>
          <cell r="F51">
            <v>2500</v>
          </cell>
          <cell r="G51">
            <v>2800</v>
          </cell>
        </row>
        <row r="52">
          <cell r="B52" t="str">
            <v>Eng. Projetos</v>
          </cell>
          <cell r="C52">
            <v>5161.32</v>
          </cell>
          <cell r="D52">
            <v>2927.41</v>
          </cell>
          <cell r="E52">
            <v>2312</v>
          </cell>
          <cell r="F52">
            <v>2500</v>
          </cell>
          <cell r="G52">
            <v>2500</v>
          </cell>
        </row>
        <row r="53">
          <cell r="B53" t="str">
            <v>Eng. Planejamento</v>
          </cell>
          <cell r="C53">
            <v>5161.32</v>
          </cell>
          <cell r="D53">
            <v>2927.41</v>
          </cell>
          <cell r="E53">
            <v>2312</v>
          </cell>
          <cell r="F53">
            <v>2800</v>
          </cell>
          <cell r="G53">
            <v>2800</v>
          </cell>
        </row>
        <row r="54">
          <cell r="B54" t="str">
            <v>Eng. Métodos Constr.</v>
          </cell>
          <cell r="F54">
            <v>2800</v>
          </cell>
          <cell r="G54">
            <v>2800</v>
          </cell>
        </row>
        <row r="55">
          <cell r="B55" t="str">
            <v>Engenheiro de Minas</v>
          </cell>
          <cell r="C55">
            <v>5161.32</v>
          </cell>
          <cell r="D55">
            <v>2927.41</v>
          </cell>
          <cell r="E55">
            <v>2312</v>
          </cell>
          <cell r="F55">
            <v>2800</v>
          </cell>
          <cell r="G55">
            <v>2800</v>
          </cell>
        </row>
        <row r="56">
          <cell r="B56" t="str">
            <v>Geólogo</v>
          </cell>
          <cell r="E56">
            <v>2312</v>
          </cell>
          <cell r="F56">
            <v>2800</v>
          </cell>
          <cell r="G56">
            <v>2800</v>
          </cell>
        </row>
        <row r="57">
          <cell r="B57" t="str">
            <v>Faxineiro</v>
          </cell>
          <cell r="C57">
            <v>1.79</v>
          </cell>
          <cell r="D57">
            <v>1.02</v>
          </cell>
          <cell r="E57">
            <v>0.94</v>
          </cell>
          <cell r="F57">
            <v>1.0441363636363636</v>
          </cell>
          <cell r="G57">
            <v>0.94</v>
          </cell>
        </row>
        <row r="58">
          <cell r="B58" t="str">
            <v>Ferramenteiro</v>
          </cell>
          <cell r="C58">
            <v>2.21</v>
          </cell>
          <cell r="D58">
            <v>1.25</v>
          </cell>
          <cell r="E58">
            <v>1.56</v>
          </cell>
          <cell r="F58">
            <v>1.56</v>
          </cell>
          <cell r="G58">
            <v>1.9</v>
          </cell>
        </row>
        <row r="59">
          <cell r="B59" t="str">
            <v>Gerente Adm. Financeiro</v>
          </cell>
          <cell r="C59">
            <v>11773.4</v>
          </cell>
          <cell r="D59">
            <v>6677.67</v>
          </cell>
          <cell r="E59">
            <v>3400</v>
          </cell>
          <cell r="F59">
            <v>4000</v>
          </cell>
          <cell r="G59">
            <v>4000</v>
          </cell>
        </row>
        <row r="60">
          <cell r="B60" t="str">
            <v>Gerente Comercial</v>
          </cell>
          <cell r="C60">
            <v>11773.4</v>
          </cell>
          <cell r="D60">
            <v>6677.67</v>
          </cell>
          <cell r="E60">
            <v>3400</v>
          </cell>
        </row>
        <row r="61">
          <cell r="B61" t="str">
            <v>Gerente Gest. Qualidade</v>
          </cell>
          <cell r="F61">
            <v>4000</v>
          </cell>
          <cell r="G61">
            <v>4000</v>
          </cell>
        </row>
        <row r="62">
          <cell r="B62" t="str">
            <v>Gerente de Sistemas</v>
          </cell>
          <cell r="F62">
            <v>5000</v>
          </cell>
          <cell r="G62">
            <v>5000</v>
          </cell>
        </row>
        <row r="63">
          <cell r="B63" t="str">
            <v>Gerente de Construção</v>
          </cell>
          <cell r="E63">
            <v>3400</v>
          </cell>
          <cell r="F63">
            <v>7000</v>
          </cell>
          <cell r="G63">
            <v>7000</v>
          </cell>
        </row>
        <row r="64">
          <cell r="B64" t="str">
            <v>Gerente Área Técnica</v>
          </cell>
          <cell r="C64">
            <v>11773.4</v>
          </cell>
          <cell r="D64">
            <v>6677.67</v>
          </cell>
          <cell r="E64">
            <v>3400</v>
          </cell>
          <cell r="F64">
            <v>5000</v>
          </cell>
          <cell r="G64">
            <v>5000</v>
          </cell>
        </row>
        <row r="65">
          <cell r="B65" t="str">
            <v>Gerente Obras Civis</v>
          </cell>
          <cell r="C65">
            <v>16947.98</v>
          </cell>
          <cell r="D65">
            <v>9612.6</v>
          </cell>
          <cell r="E65">
            <v>4080</v>
          </cell>
          <cell r="F65">
            <v>5000</v>
          </cell>
          <cell r="G65">
            <v>5000</v>
          </cell>
        </row>
        <row r="66">
          <cell r="B66" t="str">
            <v>1º Repres. Contratada</v>
          </cell>
          <cell r="C66">
            <v>16947.98</v>
          </cell>
          <cell r="D66">
            <v>9612.6</v>
          </cell>
          <cell r="E66">
            <v>4760</v>
          </cell>
          <cell r="F66">
            <v>10000</v>
          </cell>
          <cell r="G66">
            <v>10000</v>
          </cell>
        </row>
        <row r="67">
          <cell r="B67" t="str">
            <v xml:space="preserve">Inspetor de qualidade </v>
          </cell>
          <cell r="C67">
            <v>4292</v>
          </cell>
          <cell r="D67">
            <v>2434.35</v>
          </cell>
          <cell r="E67">
            <v>1498</v>
          </cell>
          <cell r="F67">
            <v>1498</v>
          </cell>
          <cell r="G67">
            <v>1498</v>
          </cell>
        </row>
        <row r="68">
          <cell r="B68" t="str">
            <v>Laboratorista</v>
          </cell>
          <cell r="C68">
            <v>1187.92</v>
          </cell>
          <cell r="D68">
            <v>673.77</v>
          </cell>
          <cell r="E68">
            <v>749</v>
          </cell>
          <cell r="F68">
            <v>749</v>
          </cell>
          <cell r="G68">
            <v>749</v>
          </cell>
        </row>
        <row r="69">
          <cell r="B69" t="str">
            <v>Médico do Trabalho</v>
          </cell>
          <cell r="C69">
            <v>5252.91</v>
          </cell>
          <cell r="D69">
            <v>2979.36</v>
          </cell>
          <cell r="E69">
            <v>2312</v>
          </cell>
          <cell r="F69">
            <v>2000</v>
          </cell>
          <cell r="G69">
            <v>2312</v>
          </cell>
        </row>
        <row r="70">
          <cell r="B70" t="str">
            <v>Motorista</v>
          </cell>
          <cell r="C70">
            <v>3.67</v>
          </cell>
          <cell r="D70">
            <v>2.08</v>
          </cell>
          <cell r="E70">
            <v>1.56</v>
          </cell>
          <cell r="F70">
            <v>1.5576363636363637</v>
          </cell>
          <cell r="G70">
            <v>1.9</v>
          </cell>
        </row>
        <row r="71">
          <cell r="B71" t="str">
            <v>Pedreiro</v>
          </cell>
          <cell r="C71">
            <v>3.2</v>
          </cell>
          <cell r="D71">
            <v>1.81</v>
          </cell>
          <cell r="E71">
            <v>1.56</v>
          </cell>
          <cell r="F71">
            <v>1.56</v>
          </cell>
          <cell r="G71">
            <v>1.9</v>
          </cell>
        </row>
        <row r="72">
          <cell r="B72" t="str">
            <v>Pintor de Placas</v>
          </cell>
          <cell r="C72">
            <v>1.9</v>
          </cell>
          <cell r="D72">
            <v>1.08</v>
          </cell>
          <cell r="E72">
            <v>1.81</v>
          </cell>
          <cell r="F72">
            <v>1.81</v>
          </cell>
          <cell r="G72">
            <v>1.9</v>
          </cell>
        </row>
        <row r="73">
          <cell r="B73" t="str">
            <v>Porteiro</v>
          </cell>
          <cell r="C73">
            <v>1.89</v>
          </cell>
          <cell r="D73">
            <v>1.07</v>
          </cell>
          <cell r="E73">
            <v>1.01</v>
          </cell>
          <cell r="F73">
            <v>1.01</v>
          </cell>
          <cell r="G73">
            <v>0.94</v>
          </cell>
        </row>
        <row r="74">
          <cell r="B74" t="str">
            <v>Recepcionista</v>
          </cell>
          <cell r="C74">
            <v>497</v>
          </cell>
          <cell r="D74">
            <v>281.89</v>
          </cell>
          <cell r="E74">
            <v>398</v>
          </cell>
          <cell r="F74">
            <v>398</v>
          </cell>
          <cell r="G74">
            <v>398</v>
          </cell>
        </row>
        <row r="75">
          <cell r="B75" t="str">
            <v>Secretária</v>
          </cell>
          <cell r="C75">
            <v>1077.73</v>
          </cell>
          <cell r="D75">
            <v>611.27</v>
          </cell>
          <cell r="E75">
            <v>961</v>
          </cell>
          <cell r="F75">
            <v>961</v>
          </cell>
          <cell r="G75">
            <v>961</v>
          </cell>
        </row>
        <row r="76">
          <cell r="B76" t="str">
            <v>Téc. Seg. do Trabalho</v>
          </cell>
          <cell r="C76">
            <v>1518.46</v>
          </cell>
          <cell r="D76">
            <v>861.24</v>
          </cell>
          <cell r="E76">
            <v>961</v>
          </cell>
          <cell r="F76">
            <v>961</v>
          </cell>
          <cell r="G76">
            <v>961</v>
          </cell>
        </row>
        <row r="77">
          <cell r="B77" t="str">
            <v>Técnico  meio ambiente</v>
          </cell>
          <cell r="C77">
            <v>2389.5</v>
          </cell>
          <cell r="D77">
            <v>1355.28</v>
          </cell>
          <cell r="E77">
            <v>1498</v>
          </cell>
          <cell r="F77">
            <v>1498</v>
          </cell>
          <cell r="G77">
            <v>1498</v>
          </cell>
        </row>
        <row r="78">
          <cell r="B78" t="str">
            <v>Técnico de Enfermagem</v>
          </cell>
          <cell r="C78">
            <v>4.66</v>
          </cell>
          <cell r="D78">
            <v>2.64</v>
          </cell>
          <cell r="E78">
            <v>4.3681818181818182</v>
          </cell>
          <cell r="F78">
            <v>1.5576363636363637</v>
          </cell>
          <cell r="G78">
            <v>4.37</v>
          </cell>
        </row>
        <row r="79">
          <cell r="B79" t="str">
            <v>Auxiliar Enfermagem</v>
          </cell>
          <cell r="F79">
            <v>1.0441363636363636</v>
          </cell>
          <cell r="G79">
            <v>1.68</v>
          </cell>
        </row>
        <row r="80">
          <cell r="B80" t="str">
            <v>Topógrafo II</v>
          </cell>
          <cell r="C80">
            <v>10.69</v>
          </cell>
          <cell r="D80">
            <v>6.06</v>
          </cell>
          <cell r="E80">
            <v>6.8090909090909095</v>
          </cell>
          <cell r="F80">
            <v>6.8090909090909095</v>
          </cell>
          <cell r="G80">
            <v>6.81</v>
          </cell>
        </row>
      </sheetData>
      <sheetData sheetId="17"/>
      <sheetData sheetId="18"/>
      <sheetData sheetId="19"/>
      <sheetData sheetId="20"/>
      <sheetData sheetId="21"/>
      <sheetData sheetId="22"/>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ilha PROJETISTA"/>
      <sheetName val="CRONO FISI FINAN ETA S BRAZ"/>
      <sheetName val="Q.C.I."/>
      <sheetName val="RESUMO"/>
      <sheetName val="CANTEIRO OB(1.0)"/>
      <sheetName val="GALERIA TUB(2.0)"/>
      <sheetName val="CANAL A DECANT (3.0)"/>
      <sheetName val="TB A LAV ASCENCIONAL(4.0)"/>
      <sheetName val="E ELEV LAV SUPERF(05)"/>
      <sheetName val="BARR A LAV SUP(6)"/>
      <sheetName val="Plan1"/>
      <sheetName val="FILTROS(7)"/>
      <sheetName val="CASA QUIM(8)"/>
      <sheetName val="INST ELÉT(9)"/>
      <sheetName val="REFORMA PRÉDIO ETA"/>
      <sheetName val="DECANTADORES MELHO"/>
    </sheetNames>
    <sheetDataSet>
      <sheetData sheetId="0"/>
      <sheetData sheetId="1" refreshError="1"/>
      <sheetData sheetId="2" refreshError="1"/>
      <sheetData sheetId="3" refreshError="1"/>
      <sheetData sheetId="4"/>
      <sheetData sheetId="5"/>
      <sheetData sheetId="6"/>
      <sheetData sheetId="7"/>
      <sheetData sheetId="8"/>
      <sheetData sheetId="9"/>
      <sheetData sheetId="10" refreshError="1"/>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
      <sheetName val="KsKr"/>
      <sheetName val="Etapa Única"/>
      <sheetName val="Trans.2o. trecho"/>
      <sheetName val="ETA-Mat"/>
      <sheetName val="INCCTOT"/>
      <sheetName val="Jacaraci"/>
      <sheetName val="Demanda-Total"/>
      <sheetName val="V reservação"/>
      <sheetName val="Pre dimensADUTORA"/>
      <sheetName val="Lista"/>
      <sheetName val="Zona A"/>
      <sheetName val="Zona B"/>
      <sheetName val="EEAB1(3+1)3G"/>
    </sheetNames>
    <sheetDataSet>
      <sheetData sheetId="0" refreshError="1"/>
      <sheetData sheetId="1" refreshError="1"/>
      <sheetData sheetId="2" refreshError="1">
        <row r="125">
          <cell r="C125">
            <v>15.399999999999977</v>
          </cell>
          <cell r="E125">
            <v>19.659999999999968</v>
          </cell>
        </row>
        <row r="126">
          <cell r="C126">
            <v>15.542336341085161</v>
          </cell>
          <cell r="E126">
            <v>19.802336341085152</v>
          </cell>
        </row>
        <row r="127">
          <cell r="C127">
            <v>16.257148068197694</v>
          </cell>
          <cell r="E127">
            <v>20.517148068197685</v>
          </cell>
        </row>
        <row r="128">
          <cell r="C128">
            <v>17.518811323131445</v>
          </cell>
          <cell r="E128">
            <v>21.778811323131436</v>
          </cell>
        </row>
        <row r="129">
          <cell r="C129">
            <v>19.303780580867624</v>
          </cell>
          <cell r="E129">
            <v>23.563780580867615</v>
          </cell>
        </row>
        <row r="130">
          <cell r="C130">
            <v>21.598989322352281</v>
          </cell>
          <cell r="E130">
            <v>25.858989322352272</v>
          </cell>
        </row>
        <row r="131">
          <cell r="C131">
            <v>24.396686091835932</v>
          </cell>
          <cell r="E131">
            <v>28.656686091835923</v>
          </cell>
        </row>
        <row r="132">
          <cell r="C132">
            <v>27.42734006018452</v>
          </cell>
          <cell r="E132">
            <v>31.687340060184511</v>
          </cell>
        </row>
        <row r="133">
          <cell r="C133">
            <v>31.13573066002607</v>
          </cell>
          <cell r="E133">
            <v>35.395730660026061</v>
          </cell>
        </row>
        <row r="134">
          <cell r="C134">
            <v>35.325379219265528</v>
          </cell>
          <cell r="E134">
            <v>39.585379219265519</v>
          </cell>
        </row>
      </sheetData>
      <sheetData sheetId="3" refreshError="1"/>
      <sheetData sheetId="4" refreshError="1"/>
      <sheetData sheetId="5" refreshError="1"/>
      <sheetData sheetId="6"/>
      <sheetData sheetId="7"/>
      <sheetData sheetId="8"/>
      <sheetData sheetId="9"/>
      <sheetData sheetId="10"/>
      <sheetData sheetId="11"/>
      <sheetData sheetId="12"/>
      <sheetData sheetId="13"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ilha PROJETISTA"/>
      <sheetName val="CRONO FISI FINAN ETA S BRAZ"/>
      <sheetName val="Q.C.I."/>
      <sheetName val="RESUMO"/>
      <sheetName val="CANTEIRO OB(1.0)"/>
      <sheetName val="GALERIA TUB(2.0)"/>
      <sheetName val="CANAL A DECANT (3.0)"/>
      <sheetName val="TB A LAV ASCENCIONAL(4.0)"/>
      <sheetName val="E ELEV LAV SUPERF(05)"/>
      <sheetName val="BARR A LAV SUP(6)"/>
      <sheetName val="Plan1"/>
      <sheetName val="FILTROS(7)"/>
      <sheetName val="CASA QUIM(8)"/>
      <sheetName val="INST ELÉT(9)"/>
      <sheetName val="REFORMA PRÉDIO ETA"/>
      <sheetName val="DECANTADORES MELHO"/>
    </sheetNames>
    <sheetDataSet>
      <sheetData sheetId="0"/>
      <sheetData sheetId="1" refreshError="1"/>
      <sheetData sheetId="2" refreshError="1"/>
      <sheetData sheetId="3" refreshError="1"/>
      <sheetData sheetId="4"/>
      <sheetData sheetId="5"/>
      <sheetData sheetId="6"/>
      <sheetData sheetId="7"/>
      <sheetData sheetId="8"/>
      <sheetData sheetId="9"/>
      <sheetData sheetId="10" refreshError="1"/>
      <sheetData sheetId="11"/>
      <sheetData sheetId="12"/>
      <sheetData sheetId="13"/>
      <sheetData sheetId="14"/>
      <sheetData sheetId="15"/>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ilha"/>
      <sheetName val="TABELA RECURSOS"/>
      <sheetName val="CPU BÁSICA"/>
      <sheetName val="CPU BÁSICA 2"/>
      <sheetName val="CPU BÁSICA 1"/>
      <sheetName val="AUX 30 CONCRETO 35 MPa"/>
      <sheetName val="AUX 29 CHAMINÉ PV H = 1,00"/>
      <sheetName val="AUX 28 LASTRO DE SEIXO"/>
      <sheetName val="AUX 27 ESCAVAÇÃO MANUAL"/>
      <sheetName val="AUX 26 CONFECÇÃO SUPORTE "/>
      <sheetName val="AUX 25 CONFECÇÃO PLACA"/>
      <sheetName val="AUX 24 GUIA DE MADEIRA"/>
      <sheetName val="AUX 23 CONF TUBO 60"/>
      <sheetName val="AUX 22 ARGAMASSA 14"/>
      <sheetName val="AUX 21 ARGAMASSA 13"/>
      <sheetName val="AUX 20 AÇO CA 25"/>
      <sheetName val="AUX 19 AÇO CA 50"/>
      <sheetName val="AUX 18 AÇO CA 60"/>
      <sheetName val="AUX 17 CONCRETO CICLÓPICO 12"/>
      <sheetName val="AUX 16 CONCRETO 18 MPa TUBOS"/>
      <sheetName val="AUX 15 CONCRETO 25 MPa"/>
      <sheetName val="AUX 14 CONCRETO 20 MPa"/>
      <sheetName val="AUX 13 CONCRETO 15 MPa"/>
      <sheetName val="AUX 12 CONC 12 MPa"/>
      <sheetName val="AUX 11 CONCRETO 10 MPa"/>
      <sheetName val="AUX 10 FORMA COMP PLASTIIFCA"/>
      <sheetName val="AUX 09 FORMA COMUM"/>
      <sheetName val="AUX 08 USINAGEM CBUQ"/>
      <sheetName val="AUX 07 ESCAV CARGA JAZIDA"/>
      <sheetName val="AUX 06 EXPURGO JAZIDA"/>
      <sheetName val="AUX 05 LIMPEZA JAZIDA"/>
      <sheetName val="AUX 04 ALVENARIA DE TIJOLO"/>
      <sheetName val="AUX 03 FORNEC AÇO CA 60"/>
      <sheetName val="AUX 02 FORNEC AÇO CA 50"/>
      <sheetName val="AUX 01 FORNEC AÇO CA 25"/>
      <sheetName val="8.13 ARBUSTOS"/>
      <sheetName val="8.12 FORN IMPL PLACA SINAL"/>
      <sheetName val="8.11 PINTURA DE FAIXA"/>
      <sheetName val="8.10 FORNEC CAP-20"/>
      <sheetName val="8.9 FORNEC RR-2C"/>
      <sheetName val="8.8 FORNEC CM-30"/>
      <sheetName val="8.7TRANSPORTE MATERIAL JAZIDA"/>
      <sheetName val="8.6 CBUQ CAPA ROLAMENTO"/>
      <sheetName val="8.5 PINTURA LIGAÇÃO"/>
      <sheetName val="8.4 IMPRIMAÇÃO"/>
      <sheetName val="8.3 BASE"/>
      <sheetName val="8.2 SUBASE"/>
      <sheetName val="8.1 REGULARIZAÇÃO"/>
      <sheetName val="7.2 Instal eletrica"/>
      <sheetName val="6.5.4 Poste tubo galv.com lumin"/>
      <sheetName val="6.5.3 GUARDA RODAS"/>
      <sheetName val="6.5.2 GUARDA CORPO"/>
      <sheetName val="6.5.1 LAJE TRANSIÇÃO"/>
      <sheetName val="6.4.2.1 CIMBRAMNETO"/>
      <sheetName val="6.2.3 CONCRETO fck = 25,0 MPa"/>
      <sheetName val="6.1.2 PONTE SERVIÇO"/>
      <sheetName val="6.1.1 ESTACA PRE MOLD 30x30"/>
      <sheetName val="5.14 MANTA GEOTEXTIL (2)"/>
      <sheetName val="5.13 CAMADA DE AREIA"/>
      <sheetName val="5.12 CAMADA DE SEIXO"/>
      <sheetName val="5.11 GUARDA CORPO METALICO"/>
      <sheetName val="5.10 PASSEIO DE TIJOLO CERÂMICO"/>
      <sheetName val="5.9 CAMADA ENCH PASSEIO"/>
      <sheetName val="5.8 BANCO ARGAMASSA ARMADA"/>
      <sheetName val="5.7 GRAMA EM PLACA"/>
      <sheetName val="5.6 TERRA VEGETAL"/>
      <sheetName val="5.5 ESCOR DESCONTIUO VALA"/>
      <sheetName val="5.4 BOCA DE LOBO "/>
      <sheetName val="5.3 CX PASSAGEM TUBO 60"/>
      <sheetName val="5.2 MEIO FIO C SARJETA"/>
      <sheetName val="5.1 TUBULAÇÃO D=0,60 M"/>
      <sheetName val="4.2.6 JUNTA DILAT FUNGENBAND"/>
      <sheetName val="4.2.5 CONCRETO fck = 20,0 MPa"/>
      <sheetName val="4.2.4 AÇO CA 50"/>
      <sheetName val="4.2.3 FORMA"/>
      <sheetName val="4.2.2 LASTRO CONC MAGRO 10 MPa"/>
      <sheetName val="4.2.1 ESCAV MANUAL"/>
      <sheetName val="4.1.7 REATERRO MANUAL DE VALA"/>
      <sheetName val="4.1.6 MANTA GEOTEXTIL"/>
      <sheetName val="4.1.5 ESCAV MEC VALA"/>
      <sheetName val="4.1.4 PLACA PRE MOLDADA (2)"/>
      <sheetName val="4.1.3 PLACA PRE MOLDADA"/>
      <sheetName val="4.1.2 ESTACA PRE MOLDADA 20x20"/>
      <sheetName val="4.1.1 ESTACA PRE MOLDADA 25x25"/>
      <sheetName val="3.8 ESGOTAMENTO COM BOMBA"/>
      <sheetName val="3.7.3 COMPACTAÇÃO 100%"/>
      <sheetName val="3.6 MOMENTO TRANSP MAT 1a "/>
      <sheetName val="3.5 ESCAV MAT 1A CATEGORIA"/>
      <sheetName val="3.4 MOMENTO TRANSPORTE MAT AGUA"/>
      <sheetName val="3.3 ESCAV MAT COM AGUA"/>
      <sheetName val="3.2 EXEC ENSECADEIRA"/>
      <sheetName val="3.1 DESMATAMENTO MANUAL"/>
      <sheetName val="2.5  TRANSPORTE MAT REMOÇÃO"/>
      <sheetName val="2.4 REMOÇÃO DE ENTULHO"/>
      <sheetName val="2.3 DEMOL REM CONC ARMADO"/>
      <sheetName val="2.2 DEM REM ESTRUTURA MADEIRA"/>
      <sheetName val="2.1 REMANEJ FAMÍLIA"/>
      <sheetName val="1.5 Projeto executivo"/>
      <sheetName val="1.4 PLACA SINALIZAÇÃO"/>
      <sheetName val="1.3 LOC TOPOGRÁFICA"/>
      <sheetName val="1.2 Instal canteiro obras"/>
      <sheetName val=" 1.1 Mobilização e desmob "/>
      <sheetName val="Plan1"/>
    </sheetNames>
    <sheetDataSet>
      <sheetData sheetId="0"/>
      <sheetData sheetId="1" refreshError="1">
        <row r="1">
          <cell r="G1" t="str">
            <v>BDI</v>
          </cell>
        </row>
        <row r="2">
          <cell r="C2" t="str">
            <v>Custo Unitário da Mão-de-obra</v>
          </cell>
          <cell r="G2">
            <v>0.23899999999999999</v>
          </cell>
        </row>
        <row r="3">
          <cell r="A3" t="str">
            <v>Item</v>
          </cell>
          <cell r="B3" t="str">
            <v>Código</v>
          </cell>
          <cell r="C3" t="str">
            <v>Denominação</v>
          </cell>
          <cell r="D3" t="str">
            <v>Valor mensal</v>
          </cell>
          <cell r="E3" t="str">
            <v>Encargos</v>
          </cell>
          <cell r="F3" t="str">
            <v>Custo Unitário</v>
          </cell>
          <cell r="G3" t="str">
            <v>Encargos sociais</v>
          </cell>
        </row>
        <row r="4">
          <cell r="A4">
            <v>1</v>
          </cell>
          <cell r="C4" t="str">
            <v>Salário Minimo</v>
          </cell>
          <cell r="D4">
            <v>300</v>
          </cell>
          <cell r="E4">
            <v>378.9</v>
          </cell>
          <cell r="F4">
            <v>3.0859000000000001</v>
          </cell>
          <cell r="G4">
            <v>1.2629999999999999</v>
          </cell>
        </row>
        <row r="5">
          <cell r="A5">
            <v>2</v>
          </cell>
          <cell r="B5" t="str">
            <v>T301</v>
          </cell>
          <cell r="C5" t="str">
            <v>MOTORISTA VEÍCULO LEVE</v>
          </cell>
          <cell r="D5">
            <v>870</v>
          </cell>
          <cell r="E5">
            <v>1098.81</v>
          </cell>
          <cell r="F5">
            <v>8.9490999999999996</v>
          </cell>
        </row>
        <row r="6">
          <cell r="A6">
            <v>3</v>
          </cell>
          <cell r="B6">
            <v>7302</v>
          </cell>
          <cell r="C6" t="str">
            <v>MOTORISTA DE CAMINHÃO</v>
          </cell>
          <cell r="D6">
            <v>960</v>
          </cell>
          <cell r="E6">
            <v>1212.48</v>
          </cell>
          <cell r="F6">
            <v>9.8749000000000002</v>
          </cell>
          <cell r="G6" t="str">
            <v>GRUPO 1</v>
          </cell>
        </row>
        <row r="7">
          <cell r="A7">
            <v>4</v>
          </cell>
          <cell r="B7" t="str">
            <v>T303</v>
          </cell>
          <cell r="C7" t="str">
            <v>MOTORISTA DE VEÍCULO ESPECIAL</v>
          </cell>
          <cell r="D7">
            <v>1020</v>
          </cell>
          <cell r="E7">
            <v>1288.26</v>
          </cell>
          <cell r="F7">
            <v>10.492100000000001</v>
          </cell>
          <cell r="G7" t="str">
            <v>GRUPO 2</v>
          </cell>
        </row>
        <row r="8">
          <cell r="A8">
            <v>5</v>
          </cell>
          <cell r="B8" t="str">
            <v>T311</v>
          </cell>
          <cell r="C8" t="str">
            <v>OPERADOR DE EQUIPAMENTO LEVE 1</v>
          </cell>
          <cell r="D8">
            <v>720</v>
          </cell>
          <cell r="E8">
            <v>909.36</v>
          </cell>
          <cell r="F8">
            <v>7.4062000000000001</v>
          </cell>
          <cell r="G8" t="str">
            <v>GRUPO 3</v>
          </cell>
        </row>
        <row r="9">
          <cell r="A9">
            <v>6</v>
          </cell>
          <cell r="B9" t="str">
            <v>T312</v>
          </cell>
          <cell r="C9" t="str">
            <v>OPERADOR DE EQUIPAMENTO LEVE 2</v>
          </cell>
          <cell r="D9">
            <v>810</v>
          </cell>
          <cell r="E9">
            <v>1023.03</v>
          </cell>
          <cell r="F9">
            <v>8.3320000000000007</v>
          </cell>
        </row>
        <row r="10">
          <cell r="A10">
            <v>7</v>
          </cell>
          <cell r="B10" t="str">
            <v>T313</v>
          </cell>
          <cell r="C10" t="str">
            <v>OPERADOR DE EQUIP. PESADO</v>
          </cell>
          <cell r="D10">
            <v>1050</v>
          </cell>
          <cell r="E10">
            <v>1326.15</v>
          </cell>
          <cell r="F10">
            <v>10.800700000000001</v>
          </cell>
        </row>
        <row r="11">
          <cell r="A11">
            <v>8</v>
          </cell>
          <cell r="B11" t="str">
            <v>T314</v>
          </cell>
          <cell r="C11" t="str">
            <v>OPERADOR DE EQUIP. ESPECIAL</v>
          </cell>
          <cell r="D11">
            <v>1110</v>
          </cell>
          <cell r="E11">
            <v>1401.93</v>
          </cell>
          <cell r="F11">
            <v>11.417899999999999</v>
          </cell>
        </row>
        <row r="12">
          <cell r="A12">
            <v>9</v>
          </cell>
          <cell r="B12" t="str">
            <v>T401</v>
          </cell>
          <cell r="C12" t="str">
            <v>PRÉ-MARCADOR</v>
          </cell>
          <cell r="D12">
            <v>1110</v>
          </cell>
          <cell r="E12">
            <v>1401.93</v>
          </cell>
          <cell r="F12">
            <v>11.417899999999999</v>
          </cell>
        </row>
        <row r="13">
          <cell r="A13">
            <v>10</v>
          </cell>
          <cell r="C13" t="str">
            <v>ASSISTENTE SOCIAL</v>
          </cell>
          <cell r="D13">
            <v>2100</v>
          </cell>
          <cell r="E13">
            <v>2652.3</v>
          </cell>
          <cell r="F13">
            <v>21.601400000000002</v>
          </cell>
        </row>
        <row r="14">
          <cell r="A14">
            <v>11</v>
          </cell>
          <cell r="B14" t="str">
            <v>T501</v>
          </cell>
          <cell r="C14" t="str">
            <v xml:space="preserve">ENCARREGADO DE TURMA </v>
          </cell>
          <cell r="D14">
            <v>1110</v>
          </cell>
          <cell r="E14">
            <v>1401.93</v>
          </cell>
          <cell r="F14">
            <v>11.417899999999999</v>
          </cell>
        </row>
        <row r="15">
          <cell r="A15">
            <v>12</v>
          </cell>
          <cell r="B15" t="str">
            <v>T511</v>
          </cell>
          <cell r="C15" t="str">
            <v>ENCARREGADO DE PAVIMENTAÇÃO</v>
          </cell>
          <cell r="D15">
            <v>2100</v>
          </cell>
          <cell r="E15">
            <v>2652.3</v>
          </cell>
          <cell r="F15">
            <v>21.601400000000002</v>
          </cell>
        </row>
        <row r="16">
          <cell r="A16">
            <v>13</v>
          </cell>
          <cell r="B16" t="str">
            <v>T512</v>
          </cell>
          <cell r="C16" t="str">
            <v>ENCARREGADO DE BRITAGEM</v>
          </cell>
          <cell r="D16">
            <v>2100</v>
          </cell>
          <cell r="E16">
            <v>2652.3</v>
          </cell>
          <cell r="F16">
            <v>21.601400000000002</v>
          </cell>
        </row>
        <row r="17">
          <cell r="A17">
            <v>14</v>
          </cell>
          <cell r="C17" t="str">
            <v>TOPOGRAFO</v>
          </cell>
          <cell r="D17">
            <v>1230</v>
          </cell>
          <cell r="E17">
            <v>1553.49</v>
          </cell>
          <cell r="F17">
            <v>12.652200000000001</v>
          </cell>
        </row>
        <row r="18">
          <cell r="A18">
            <v>15</v>
          </cell>
          <cell r="B18" t="str">
            <v>T602</v>
          </cell>
          <cell r="C18" t="str">
            <v>MONTADOR</v>
          </cell>
          <cell r="D18">
            <v>780</v>
          </cell>
          <cell r="E18">
            <v>985.14</v>
          </cell>
          <cell r="F18">
            <v>8.0234000000000005</v>
          </cell>
        </row>
        <row r="19">
          <cell r="A19">
            <v>16</v>
          </cell>
          <cell r="B19" t="str">
            <v>T603</v>
          </cell>
          <cell r="C19" t="str">
            <v>CARPINTEIRO</v>
          </cell>
          <cell r="D19">
            <v>780</v>
          </cell>
          <cell r="E19">
            <v>985.14</v>
          </cell>
          <cell r="F19">
            <v>8.0234000000000005</v>
          </cell>
        </row>
        <row r="20">
          <cell r="A20">
            <v>17</v>
          </cell>
          <cell r="B20" t="str">
            <v>T604</v>
          </cell>
          <cell r="C20" t="str">
            <v>PEDREIRO</v>
          </cell>
          <cell r="D20">
            <v>780</v>
          </cell>
          <cell r="E20">
            <v>985.14</v>
          </cell>
          <cell r="F20">
            <v>8.0234000000000005</v>
          </cell>
        </row>
        <row r="21">
          <cell r="A21">
            <v>18</v>
          </cell>
          <cell r="B21" t="str">
            <v>T605</v>
          </cell>
          <cell r="C21" t="str">
            <v>ARMADOR</v>
          </cell>
          <cell r="D21">
            <v>780</v>
          </cell>
          <cell r="E21">
            <v>985.14</v>
          </cell>
          <cell r="F21">
            <v>8.0234000000000005</v>
          </cell>
        </row>
        <row r="22">
          <cell r="A22">
            <v>19</v>
          </cell>
          <cell r="B22" t="str">
            <v>T606</v>
          </cell>
          <cell r="C22" t="str">
            <v>FERREIRO</v>
          </cell>
          <cell r="D22">
            <v>780</v>
          </cell>
          <cell r="E22">
            <v>985.14</v>
          </cell>
          <cell r="F22">
            <v>8.0234000000000005</v>
          </cell>
        </row>
        <row r="23">
          <cell r="A23">
            <v>20</v>
          </cell>
          <cell r="B23" t="str">
            <v>T607</v>
          </cell>
          <cell r="C23" t="str">
            <v>PINTOR</v>
          </cell>
          <cell r="D23">
            <v>780</v>
          </cell>
          <cell r="E23">
            <v>985.14</v>
          </cell>
          <cell r="F23">
            <v>8.0234000000000005</v>
          </cell>
        </row>
        <row r="24">
          <cell r="A24">
            <v>21</v>
          </cell>
          <cell r="B24" t="str">
            <v>T608</v>
          </cell>
          <cell r="C24" t="str">
            <v>SOLDADOR</v>
          </cell>
          <cell r="D24">
            <v>780</v>
          </cell>
          <cell r="E24">
            <v>985.14</v>
          </cell>
          <cell r="F24">
            <v>8.0234000000000005</v>
          </cell>
        </row>
        <row r="25">
          <cell r="A25">
            <v>22</v>
          </cell>
          <cell r="B25" t="str">
            <v>T610</v>
          </cell>
          <cell r="C25" t="str">
            <v>SERRALHEIRO</v>
          </cell>
          <cell r="D25">
            <v>780</v>
          </cell>
          <cell r="E25">
            <v>985.14</v>
          </cell>
          <cell r="F25">
            <v>8.0234000000000005</v>
          </cell>
        </row>
        <row r="26">
          <cell r="A26">
            <v>23</v>
          </cell>
          <cell r="B26" t="str">
            <v>T701</v>
          </cell>
          <cell r="C26" t="str">
            <v>SERVENTE</v>
          </cell>
          <cell r="D26">
            <v>570</v>
          </cell>
          <cell r="E26">
            <v>719.91</v>
          </cell>
          <cell r="F26">
            <v>5.8632</v>
          </cell>
        </row>
        <row r="27">
          <cell r="A27">
            <v>24</v>
          </cell>
          <cell r="B27" t="str">
            <v>T702</v>
          </cell>
          <cell r="C27" t="str">
            <v>AJUDANTE</v>
          </cell>
          <cell r="D27">
            <v>630</v>
          </cell>
          <cell r="E27">
            <v>795.69</v>
          </cell>
          <cell r="F27">
            <v>6.4804000000000004</v>
          </cell>
        </row>
        <row r="28">
          <cell r="A28">
            <v>25</v>
          </cell>
          <cell r="C28" t="str">
            <v>ELETRICISTA</v>
          </cell>
          <cell r="D28">
            <v>780</v>
          </cell>
          <cell r="E28">
            <v>985.14</v>
          </cell>
          <cell r="F28">
            <v>8.0234000000000005</v>
          </cell>
        </row>
        <row r="29">
          <cell r="A29">
            <v>26</v>
          </cell>
          <cell r="C29" t="str">
            <v>ADIC. M.O. - FERRAMENTAS</v>
          </cell>
          <cell r="F29">
            <v>0.15509999999999999</v>
          </cell>
        </row>
        <row r="30">
          <cell r="A30">
            <v>27</v>
          </cell>
          <cell r="C30" t="str">
            <v>ADIC. M.O. - FERRAMENTAS</v>
          </cell>
          <cell r="F30">
            <v>0.2051</v>
          </cell>
        </row>
        <row r="32">
          <cell r="C32" t="str">
            <v>Custo Horário de Equipamentos</v>
          </cell>
        </row>
        <row r="33">
          <cell r="A33" t="str">
            <v>Item</v>
          </cell>
          <cell r="B33" t="str">
            <v>Código</v>
          </cell>
          <cell r="C33" t="str">
            <v>Equipamento</v>
          </cell>
          <cell r="D33" t="str">
            <v>Aquisição</v>
          </cell>
          <cell r="E33" t="str">
            <v>Improdutivo</v>
          </cell>
          <cell r="F33" t="str">
            <v>Operativo</v>
          </cell>
        </row>
        <row r="34">
          <cell r="A34">
            <v>30</v>
          </cell>
          <cell r="B34" t="str">
            <v>E001</v>
          </cell>
          <cell r="C34" t="str">
            <v>TRATOR DE ESTEIRA NH 7D (67 kW)</v>
          </cell>
          <cell r="E34">
            <v>10.800700000000001</v>
          </cell>
          <cell r="F34">
            <v>105.14709999999999</v>
          </cell>
        </row>
        <row r="35">
          <cell r="A35">
            <v>31</v>
          </cell>
          <cell r="B35" t="str">
            <v>E002</v>
          </cell>
          <cell r="C35" t="str">
            <v>TRATOR DE ESTEIRA CAT D6M (106 KW)</v>
          </cell>
          <cell r="E35">
            <v>10.800700000000001</v>
          </cell>
          <cell r="F35">
            <v>183.96770000000001</v>
          </cell>
        </row>
        <row r="36">
          <cell r="A36">
            <v>32</v>
          </cell>
          <cell r="B36" t="str">
            <v>E003</v>
          </cell>
          <cell r="C36" t="str">
            <v>TRATOR DE ESTEIRA CAT D8R (228 kW)</v>
          </cell>
          <cell r="E36">
            <v>10.800700000000001</v>
          </cell>
          <cell r="F36">
            <v>355.20600000000002</v>
          </cell>
        </row>
        <row r="37">
          <cell r="A37">
            <v>33</v>
          </cell>
          <cell r="B37" t="str">
            <v>E006</v>
          </cell>
          <cell r="C37" t="str">
            <v>MOTONIVELADORA CAT 120H (100 kW)</v>
          </cell>
          <cell r="E37">
            <v>11.417899999999999</v>
          </cell>
          <cell r="F37">
            <v>124.56229999999999</v>
          </cell>
        </row>
        <row r="38">
          <cell r="A38">
            <v>34</v>
          </cell>
          <cell r="B38" t="str">
            <v>E007</v>
          </cell>
          <cell r="C38" t="str">
            <v>TRATOR AGRÍCOLA M F-292/4 (77 kW)</v>
          </cell>
          <cell r="E38">
            <v>8.3320000000000007</v>
          </cell>
          <cell r="F38">
            <v>66.749700000000004</v>
          </cell>
        </row>
        <row r="39">
          <cell r="A39">
            <v>35</v>
          </cell>
          <cell r="B39" t="str">
            <v>E009</v>
          </cell>
          <cell r="C39" t="str">
            <v>CARREGAD. PNEUS CAT  924G  1,80 M3 ( 89 kW)</v>
          </cell>
          <cell r="E39">
            <v>10.800700000000001</v>
          </cell>
          <cell r="F39">
            <v>102.96259999999999</v>
          </cell>
        </row>
        <row r="40">
          <cell r="A40">
            <v>36</v>
          </cell>
          <cell r="B40" t="str">
            <v>E010</v>
          </cell>
          <cell r="C40" t="str">
            <v>CARREGAD. PNEUS CAT 950G 2,90 M3 (135 kW)</v>
          </cell>
          <cell r="E40">
            <v>10.800700000000001</v>
          </cell>
          <cell r="F40">
            <v>167.08199999999999</v>
          </cell>
        </row>
        <row r="41">
          <cell r="A41">
            <v>37</v>
          </cell>
          <cell r="B41" t="str">
            <v>E011</v>
          </cell>
          <cell r="C41" t="str">
            <v>RETROESCAVADEIRA MF-86HF (57 kW)</v>
          </cell>
          <cell r="E41">
            <v>10.800700000000001</v>
          </cell>
          <cell r="F41">
            <v>55.758699999999997</v>
          </cell>
        </row>
        <row r="42">
          <cell r="A42">
            <v>38</v>
          </cell>
          <cell r="B42" t="str">
            <v>E013</v>
          </cell>
          <cell r="C42" t="str">
            <v>ROLO COMP PÉ CARNEIRO CA-25-PD  (85 kW)</v>
          </cell>
          <cell r="E42">
            <v>8.3320000000000007</v>
          </cell>
          <cell r="F42">
            <v>112.70350000000001</v>
          </cell>
        </row>
        <row r="43">
          <cell r="A43">
            <v>43</v>
          </cell>
          <cell r="B43" t="str">
            <v>E062</v>
          </cell>
          <cell r="C43" t="str">
            <v>ESCAVADEIRA HIDR. CAT 330CL (182 kW)</v>
          </cell>
          <cell r="E43">
            <v>11.417899999999999</v>
          </cell>
          <cell r="F43">
            <v>257.74020000000002</v>
          </cell>
        </row>
        <row r="44">
          <cell r="A44">
            <v>44</v>
          </cell>
          <cell r="B44" t="str">
            <v>E063</v>
          </cell>
          <cell r="C44" t="str">
            <v>ESCAVADEIRA HIDR. CAT 320CL (102 kW)</v>
          </cell>
          <cell r="E44">
            <v>11.417899999999999</v>
          </cell>
          <cell r="F44">
            <v>157.3682</v>
          </cell>
        </row>
        <row r="45">
          <cell r="A45">
            <v>47</v>
          </cell>
          <cell r="B45" t="str">
            <v>E101</v>
          </cell>
          <cell r="C45" t="str">
            <v>GRADE DE DISCOS GA 24 x 24</v>
          </cell>
          <cell r="E45">
            <v>0</v>
          </cell>
          <cell r="F45">
            <v>2.4575999999999998</v>
          </cell>
        </row>
        <row r="46">
          <cell r="A46">
            <v>48</v>
          </cell>
          <cell r="B46" t="str">
            <v>E102</v>
          </cell>
          <cell r="C46" t="str">
            <v>ROLO COMP TANDEM CC-422C (93 kW)</v>
          </cell>
          <cell r="E46">
            <v>8.3320000000000007</v>
          </cell>
          <cell r="F46">
            <v>132.7011</v>
          </cell>
        </row>
        <row r="47">
          <cell r="A47">
            <v>51</v>
          </cell>
          <cell r="B47" t="str">
            <v>E105</v>
          </cell>
          <cell r="C47" t="str">
            <v>ROLO COMP PNEUS SP 8000  (97 kW)</v>
          </cell>
          <cell r="E47">
            <v>8.3320000000000007</v>
          </cell>
          <cell r="F47">
            <v>111.97880000000001</v>
          </cell>
        </row>
        <row r="48">
          <cell r="A48">
            <v>55</v>
          </cell>
          <cell r="B48" t="str">
            <v>E107</v>
          </cell>
          <cell r="C48" t="str">
            <v>VASSOURA MECÂNICA REBOCÁVEL</v>
          </cell>
          <cell r="E48">
            <v>0</v>
          </cell>
          <cell r="F48">
            <v>4.0309999999999997</v>
          </cell>
        </row>
        <row r="49">
          <cell r="A49">
            <v>56</v>
          </cell>
          <cell r="B49" t="str">
            <v>E110</v>
          </cell>
          <cell r="C49" t="str">
            <v>TANQUE ESTOCAGEM DE ASFALTO 20.000 L</v>
          </cell>
          <cell r="E49">
            <v>0</v>
          </cell>
          <cell r="F49">
            <v>4.1859999999999999</v>
          </cell>
        </row>
        <row r="50">
          <cell r="A50">
            <v>57</v>
          </cell>
          <cell r="B50" t="str">
            <v>E111</v>
          </cell>
          <cell r="C50" t="str">
            <v>EQUIP. DISTR. ASFALTO S/ CAMINHÃO (150 kW)</v>
          </cell>
          <cell r="E50">
            <v>9.8749000000000002</v>
          </cell>
          <cell r="F50">
            <v>98.639300000000006</v>
          </cell>
        </row>
        <row r="51">
          <cell r="A51">
            <v>58</v>
          </cell>
          <cell r="B51" t="str">
            <v>E112</v>
          </cell>
          <cell r="C51" t="str">
            <v>AQUECEDOR DE FLUÍDO TÉRMICO</v>
          </cell>
          <cell r="E51">
            <v>0</v>
          </cell>
          <cell r="F51">
            <v>21.924800000000001</v>
          </cell>
        </row>
        <row r="52">
          <cell r="A52">
            <v>74</v>
          </cell>
          <cell r="B52" t="str">
            <v>E139</v>
          </cell>
          <cell r="C52" t="str">
            <v>ROLO COMP VIBRO LISO CA-25D  (86 kW)</v>
          </cell>
          <cell r="E52">
            <v>8.3320000000000007</v>
          </cell>
          <cell r="F52">
            <v>111.0277</v>
          </cell>
        </row>
        <row r="53">
          <cell r="A53">
            <v>75</v>
          </cell>
          <cell r="B53" t="str">
            <v>E147</v>
          </cell>
          <cell r="C53" t="str">
            <v>USINA ASFÁLTO A QUENTE 90/120 T/H (188 kW)</v>
          </cell>
          <cell r="E53">
            <v>11.417899999999999</v>
          </cell>
          <cell r="F53">
            <v>200.3177</v>
          </cell>
        </row>
        <row r="54">
          <cell r="A54">
            <v>76</v>
          </cell>
          <cell r="B54" t="str">
            <v>E149</v>
          </cell>
          <cell r="C54" t="str">
            <v>VIBRO-ACAB. ASFÁLTO VDA-600BM (74 kW)</v>
          </cell>
          <cell r="E54">
            <v>11.417899999999999</v>
          </cell>
          <cell r="F54">
            <v>134.78290000000001</v>
          </cell>
        </row>
        <row r="55">
          <cell r="A55">
            <v>85</v>
          </cell>
          <cell r="B55" t="str">
            <v>E202</v>
          </cell>
          <cell r="C55" t="str">
            <v>COMPRESSOR DE AR 400 PCM (89 kW)</v>
          </cell>
          <cell r="E55">
            <v>8.3320000000000007</v>
          </cell>
          <cell r="F55">
            <v>63.345700000000001</v>
          </cell>
        </row>
        <row r="56">
          <cell r="A56">
            <v>86</v>
          </cell>
          <cell r="B56" t="str">
            <v>E208</v>
          </cell>
          <cell r="C56" t="str">
            <v>COMPRESSOR DE AR 200 PCM (58 kW)</v>
          </cell>
          <cell r="E56">
            <v>8.3320000000000007</v>
          </cell>
          <cell r="F56">
            <v>47.635599999999997</v>
          </cell>
        </row>
        <row r="57">
          <cell r="A57">
            <v>92</v>
          </cell>
          <cell r="B57" t="str">
            <v>E211</v>
          </cell>
          <cell r="C57" t="str">
            <v>MAQUINA P/ PINTURA (2 kW)</v>
          </cell>
          <cell r="E57">
            <v>0</v>
          </cell>
          <cell r="F57">
            <v>0.9577</v>
          </cell>
        </row>
        <row r="58">
          <cell r="A58">
            <v>93</v>
          </cell>
          <cell r="B58" t="str">
            <v>E210</v>
          </cell>
          <cell r="C58" t="str">
            <v>MARTELETE - ROMPEDOR 33 kg</v>
          </cell>
          <cell r="E58">
            <v>7.4062000000000001</v>
          </cell>
          <cell r="F58">
            <v>9.7596000000000007</v>
          </cell>
        </row>
        <row r="59">
          <cell r="A59">
            <v>94</v>
          </cell>
          <cell r="B59" t="str">
            <v>E302</v>
          </cell>
          <cell r="C59" t="str">
            <v>BETONEIRA - 320 L (4 kW)</v>
          </cell>
          <cell r="E59">
            <v>8.3320000000000007</v>
          </cell>
          <cell r="F59">
            <v>9.9809000000000001</v>
          </cell>
        </row>
        <row r="60">
          <cell r="A60">
            <v>98</v>
          </cell>
          <cell r="B60" t="str">
            <v>E303</v>
          </cell>
          <cell r="C60" t="str">
            <v>BETONEIRA - 750 L (9 kW)</v>
          </cell>
          <cell r="E60">
            <v>8.3320000000000007</v>
          </cell>
          <cell r="F60">
            <v>12.4125</v>
          </cell>
        </row>
        <row r="61">
          <cell r="A61">
            <v>99</v>
          </cell>
          <cell r="B61" t="str">
            <v>E304</v>
          </cell>
          <cell r="C61" t="str">
            <v>TRANSP. MANUAL - CARRINHO DE MÃO 80 L</v>
          </cell>
          <cell r="E61">
            <v>0</v>
          </cell>
          <cell r="F61">
            <v>0.13339999999999999</v>
          </cell>
        </row>
        <row r="62">
          <cell r="A62">
            <v>101</v>
          </cell>
          <cell r="B62" t="str">
            <v>E305</v>
          </cell>
          <cell r="C62" t="str">
            <v>TRANSP. MANUAL - GERICA 180 L</v>
          </cell>
          <cell r="E62">
            <v>0</v>
          </cell>
          <cell r="F62">
            <v>0.23350000000000001</v>
          </cell>
        </row>
        <row r="63">
          <cell r="A63">
            <v>103</v>
          </cell>
          <cell r="B63" t="str">
            <v>E306</v>
          </cell>
          <cell r="C63" t="str">
            <v>VIBRADOR DE CONC. - DE IMERSÃO (2 kW)</v>
          </cell>
          <cell r="E63">
            <v>7.4062000000000001</v>
          </cell>
          <cell r="F63">
            <v>8.8386999999999993</v>
          </cell>
        </row>
        <row r="64">
          <cell r="A64">
            <v>104</v>
          </cell>
          <cell r="B64" t="str">
            <v>E310</v>
          </cell>
          <cell r="C64" t="str">
            <v>FAB.PRÉ-MOLD CONC TUBOS D=0,60 M (2 kW)</v>
          </cell>
          <cell r="E64">
            <v>0</v>
          </cell>
          <cell r="F64">
            <v>7.3996000000000004</v>
          </cell>
        </row>
        <row r="65">
          <cell r="A65">
            <v>105</v>
          </cell>
          <cell r="B65" t="str">
            <v>E311</v>
          </cell>
          <cell r="C65" t="str">
            <v>FAB PRÉ-MOLD CONC TUBOS D=0,80 M (2 kW)</v>
          </cell>
          <cell r="E65">
            <v>0</v>
          </cell>
          <cell r="F65">
            <v>7.1071999999999997</v>
          </cell>
        </row>
        <row r="66">
          <cell r="A66">
            <v>106</v>
          </cell>
          <cell r="B66" t="str">
            <v>E312</v>
          </cell>
          <cell r="C66" t="str">
            <v>FAB PRÉ-MOLD CONC TUBOS D=1,00 M (2 kW)</v>
          </cell>
          <cell r="E66">
            <v>0</v>
          </cell>
          <cell r="F66">
            <v>7.4747000000000003</v>
          </cell>
        </row>
        <row r="67">
          <cell r="A67">
            <v>107</v>
          </cell>
          <cell r="B67" t="str">
            <v>E313</v>
          </cell>
          <cell r="C67" t="str">
            <v>FAB PRÉ-MOLD CONC TUBOS D=1,20 M (2 kW)</v>
          </cell>
          <cell r="E67">
            <v>0</v>
          </cell>
          <cell r="F67">
            <v>7.8887</v>
          </cell>
        </row>
        <row r="68">
          <cell r="A68">
            <v>108</v>
          </cell>
          <cell r="B68" t="str">
            <v>E314</v>
          </cell>
          <cell r="C68" t="str">
            <v>FAB PRÉ-MOLD CONC TUBOS D=1,50 M (2 kW)</v>
          </cell>
          <cell r="E68">
            <v>0</v>
          </cell>
          <cell r="F68">
            <v>7.8056999999999999</v>
          </cell>
        </row>
        <row r="69">
          <cell r="A69">
            <v>129</v>
          </cell>
          <cell r="B69" t="str">
            <v>E400</v>
          </cell>
          <cell r="C69" t="str">
            <v>CAMINHÃO BASCULANTE - 5 m3 - 8,8 t (155 kW)</v>
          </cell>
          <cell r="E69">
            <v>9.8749000000000002</v>
          </cell>
          <cell r="F69">
            <v>86.413799999999995</v>
          </cell>
        </row>
        <row r="70">
          <cell r="A70">
            <v>130</v>
          </cell>
          <cell r="B70" t="str">
            <v>E402</v>
          </cell>
          <cell r="C70" t="str">
            <v>CAMINHÃO CARROCERIA - 15t (170 kW)</v>
          </cell>
          <cell r="E70">
            <v>9.8749000000000002</v>
          </cell>
          <cell r="F70">
            <v>108.3706</v>
          </cell>
        </row>
        <row r="71">
          <cell r="A71">
            <v>131</v>
          </cell>
          <cell r="B71" t="str">
            <v>E403</v>
          </cell>
          <cell r="C71" t="str">
            <v>CAMINHÃO BASCULANTE 6 m3  (150 kW)</v>
          </cell>
          <cell r="E71">
            <v>9.8749000000000002</v>
          </cell>
          <cell r="F71">
            <v>97.9148</v>
          </cell>
        </row>
        <row r="72">
          <cell r="A72">
            <v>135</v>
          </cell>
          <cell r="B72" t="str">
            <v>E407</v>
          </cell>
          <cell r="C72" t="str">
            <v>CAMINHÃO TANQUE 10.000 L (170 kW)</v>
          </cell>
          <cell r="E72">
            <v>9.8749000000000002</v>
          </cell>
          <cell r="F72">
            <v>109.7187</v>
          </cell>
        </row>
        <row r="73">
          <cell r="A73">
            <v>136</v>
          </cell>
          <cell r="B73" t="str">
            <v>E408</v>
          </cell>
          <cell r="C73" t="str">
            <v>CAMINHÃO CARROCERIA - 4t (80 kW)</v>
          </cell>
          <cell r="E73">
            <v>9.8749000000000002</v>
          </cell>
          <cell r="F73">
            <v>54.107700000000001</v>
          </cell>
        </row>
        <row r="74">
          <cell r="A74">
            <v>137</v>
          </cell>
          <cell r="B74" t="str">
            <v>E416</v>
          </cell>
          <cell r="C74" t="str">
            <v>VEÍCULO LEVE - PICK UP (4 X 4) (98 kW)</v>
          </cell>
          <cell r="E74">
            <v>8.9490999999999996</v>
          </cell>
          <cell r="F74">
            <v>45.479300000000002</v>
          </cell>
        </row>
        <row r="75">
          <cell r="A75">
            <v>145</v>
          </cell>
          <cell r="B75" t="str">
            <v>E404</v>
          </cell>
          <cell r="C75" t="str">
            <v>CAMINHÃO BASCULANTE 10 m3 - 15 t (170 kW)</v>
          </cell>
          <cell r="E75">
            <v>9.8749000000000002</v>
          </cell>
          <cell r="F75">
            <v>111.63209999999999</v>
          </cell>
        </row>
        <row r="76">
          <cell r="A76">
            <v>146</v>
          </cell>
          <cell r="B76" t="str">
            <v>E432</v>
          </cell>
          <cell r="C76" t="str">
            <v>CAMINHÃO BASCULANTE 20 t (279 kW)</v>
          </cell>
          <cell r="E76">
            <v>9.8749000000000002</v>
          </cell>
          <cell r="F76">
            <v>166.3605</v>
          </cell>
        </row>
        <row r="77">
          <cell r="A77">
            <v>147</v>
          </cell>
          <cell r="B77" t="str">
            <v>E434</v>
          </cell>
          <cell r="C77" t="str">
            <v>CAMINHÃO CARROC C/ GUINDAUTO (150 kW)</v>
          </cell>
          <cell r="E77">
            <v>9.8749000000000002</v>
          </cell>
          <cell r="F77">
            <v>94.581900000000005</v>
          </cell>
        </row>
        <row r="78">
          <cell r="A78">
            <v>148</v>
          </cell>
        </row>
        <row r="79">
          <cell r="A79">
            <v>150</v>
          </cell>
          <cell r="B79" t="str">
            <v>E501</v>
          </cell>
          <cell r="C79" t="str">
            <v>GRUPO GERADOR 36 / 40 KVA (32 kW)</v>
          </cell>
          <cell r="E79">
            <v>8.3320000000000007</v>
          </cell>
          <cell r="F79">
            <v>33.636000000000003</v>
          </cell>
        </row>
        <row r="80">
          <cell r="A80">
            <v>151</v>
          </cell>
          <cell r="B80" t="str">
            <v>E503</v>
          </cell>
          <cell r="C80" t="str">
            <v>GRUPO GERADOR 164 / 180 KVA (144 kW)</v>
          </cell>
          <cell r="E80">
            <v>8.3320000000000007</v>
          </cell>
          <cell r="F80">
            <v>96.774699999999996</v>
          </cell>
        </row>
        <row r="81">
          <cell r="A81">
            <v>156</v>
          </cell>
          <cell r="B81" t="str">
            <v>E509</v>
          </cell>
          <cell r="C81" t="str">
            <v>GRUPO GERADOR 25,0 / 18,0 KVA (20 kW)</v>
          </cell>
          <cell r="E81">
            <v>8.3320000000000007</v>
          </cell>
          <cell r="F81">
            <v>21.651499999999999</v>
          </cell>
        </row>
        <row r="82">
          <cell r="A82">
            <v>162</v>
          </cell>
          <cell r="B82" t="str">
            <v>E903</v>
          </cell>
          <cell r="C82" t="str">
            <v>BATE-ESTACAS GRAV. 3.500/4.000 KG (160 kW)</v>
          </cell>
          <cell r="E82">
            <v>8.3320000000000007</v>
          </cell>
          <cell r="F82">
            <v>99.670699999999997</v>
          </cell>
        </row>
        <row r="83">
          <cell r="A83">
            <v>163</v>
          </cell>
          <cell r="B83" t="str">
            <v>E904</v>
          </cell>
          <cell r="C83" t="str">
            <v>SERRA CIRCULAR 12" (4 kW)</v>
          </cell>
          <cell r="E83">
            <v>0</v>
          </cell>
          <cell r="F83">
            <v>0.1948</v>
          </cell>
        </row>
        <row r="84">
          <cell r="A84">
            <v>165</v>
          </cell>
          <cell r="B84" t="str">
            <v>E906</v>
          </cell>
          <cell r="C84" t="str">
            <v>SOQUETE VIBRATÓRIO (2 kW)</v>
          </cell>
          <cell r="E84">
            <v>7.4062000000000001</v>
          </cell>
          <cell r="F84">
            <v>13.911199999999999</v>
          </cell>
        </row>
        <row r="85">
          <cell r="A85">
            <v>166</v>
          </cell>
          <cell r="B85" t="str">
            <v>E907</v>
          </cell>
          <cell r="C85" t="str">
            <v>CONJUNTO MOTO-BOMBA (11 kW)</v>
          </cell>
          <cell r="E85">
            <v>0</v>
          </cell>
          <cell r="F85">
            <v>13.8764</v>
          </cell>
        </row>
        <row r="86">
          <cell r="A86">
            <v>167</v>
          </cell>
          <cell r="B86" t="str">
            <v>E908</v>
          </cell>
          <cell r="C86" t="str">
            <v>MÁQUINA PINTURA - DERMAC FAIXAS (44 kW)</v>
          </cell>
          <cell r="E86">
            <v>11.417899999999999</v>
          </cell>
          <cell r="F86">
            <v>65.1999</v>
          </cell>
        </row>
        <row r="87">
          <cell r="A87">
            <v>169</v>
          </cell>
          <cell r="B87" t="str">
            <v>E910</v>
          </cell>
        </row>
        <row r="88">
          <cell r="A88">
            <v>170</v>
          </cell>
          <cell r="B88" t="str">
            <v>E917</v>
          </cell>
          <cell r="C88" t="str">
            <v>MÁQUINA UNIVERSAL CORTE (4 kW)</v>
          </cell>
          <cell r="E88">
            <v>7.4062000000000001</v>
          </cell>
          <cell r="F88">
            <v>11.594900000000001</v>
          </cell>
        </row>
        <row r="89">
          <cell r="A89">
            <v>171</v>
          </cell>
          <cell r="B89" t="str">
            <v>E918</v>
          </cell>
          <cell r="C89" t="str">
            <v>PRENSA EXCÊNTRICA (1 kW)</v>
          </cell>
          <cell r="E89">
            <v>0</v>
          </cell>
          <cell r="F89">
            <v>2.4619</v>
          </cell>
        </row>
        <row r="90">
          <cell r="A90">
            <v>172</v>
          </cell>
          <cell r="B90" t="str">
            <v>E919</v>
          </cell>
          <cell r="C90" t="str">
            <v>GUILHOTINA 8 t (3 kW)</v>
          </cell>
          <cell r="E90">
            <v>0</v>
          </cell>
          <cell r="F90">
            <v>4.2878999999999996</v>
          </cell>
        </row>
        <row r="91">
          <cell r="A91">
            <v>173</v>
          </cell>
          <cell r="B91" t="str">
            <v>E924</v>
          </cell>
          <cell r="C91" t="str">
            <v xml:space="preserve">EQUIP. PARA SOLDA </v>
          </cell>
          <cell r="E91">
            <v>0</v>
          </cell>
          <cell r="F91">
            <v>4.9500000000000002E-2</v>
          </cell>
        </row>
        <row r="93">
          <cell r="C93" t="str">
            <v>Custo Unitário de Materiais</v>
          </cell>
        </row>
        <row r="94">
          <cell r="A94" t="str">
            <v>Item</v>
          </cell>
          <cell r="B94" t="str">
            <v>Código</v>
          </cell>
          <cell r="C94" t="str">
            <v>Material</v>
          </cell>
          <cell r="D94" t="str">
            <v>Und</v>
          </cell>
          <cell r="E94" t="str">
            <v>Preço Unitário</v>
          </cell>
        </row>
        <row r="95">
          <cell r="A95">
            <v>212</v>
          </cell>
          <cell r="B95" t="str">
            <v>AM01</v>
          </cell>
          <cell r="C95" t="str">
            <v>AÇO CA 25 D = 4,2 mm</v>
          </cell>
          <cell r="D95" t="str">
            <v>KG</v>
          </cell>
          <cell r="E95">
            <v>4.4275000000000002</v>
          </cell>
        </row>
        <row r="96">
          <cell r="A96">
            <v>213</v>
          </cell>
          <cell r="B96" t="str">
            <v>AM02</v>
          </cell>
          <cell r="C96" t="str">
            <v>AÇO CA 25 D = 6,3 mm</v>
          </cell>
          <cell r="D96" t="str">
            <v>KG</v>
          </cell>
          <cell r="E96">
            <v>3.9904999999999999</v>
          </cell>
        </row>
        <row r="97">
          <cell r="A97">
            <v>215</v>
          </cell>
          <cell r="B97" t="str">
            <v>AM03</v>
          </cell>
          <cell r="C97" t="str">
            <v>AÇO CA 25 D = 10,0 mm</v>
          </cell>
          <cell r="D97" t="str">
            <v>KG</v>
          </cell>
          <cell r="E97">
            <v>3.3119999999999998</v>
          </cell>
        </row>
        <row r="98">
          <cell r="A98">
            <v>216</v>
          </cell>
          <cell r="B98" t="str">
            <v>AM04</v>
          </cell>
          <cell r="C98" t="str">
            <v>AÇO CA 50 D = 6,3 mm</v>
          </cell>
          <cell r="D98" t="str">
            <v>KG</v>
          </cell>
          <cell r="E98">
            <v>4.1859999999999999</v>
          </cell>
        </row>
        <row r="99">
          <cell r="A99">
            <v>217</v>
          </cell>
          <cell r="B99" t="str">
            <v>AM05</v>
          </cell>
          <cell r="C99" t="str">
            <v>AÇO CA 50 D = 10,0 mm</v>
          </cell>
          <cell r="D99" t="str">
            <v>KG</v>
          </cell>
          <cell r="E99">
            <v>3.4729999999999999</v>
          </cell>
        </row>
        <row r="100">
          <cell r="A100">
            <v>218</v>
          </cell>
          <cell r="B100" t="str">
            <v>AM06</v>
          </cell>
          <cell r="C100" t="str">
            <v>AÇO CA 60 D = 4,2 mm</v>
          </cell>
          <cell r="D100" t="str">
            <v>KG</v>
          </cell>
          <cell r="E100">
            <v>3.9904999999999999</v>
          </cell>
        </row>
        <row r="101">
          <cell r="A101">
            <v>219</v>
          </cell>
          <cell r="B101" t="str">
            <v>AM07</v>
          </cell>
          <cell r="C101" t="str">
            <v>AÇO CA 60 D = 5,0 mm</v>
          </cell>
          <cell r="D101" t="str">
            <v>KG</v>
          </cell>
          <cell r="E101">
            <v>3.8755000000000002</v>
          </cell>
        </row>
        <row r="102">
          <cell r="A102">
            <v>220</v>
          </cell>
          <cell r="B102" t="str">
            <v>AM08</v>
          </cell>
          <cell r="C102" t="str">
            <v>AÇO CA 60 D = 6,0 mm</v>
          </cell>
          <cell r="D102" t="str">
            <v>KG</v>
          </cell>
          <cell r="E102">
            <v>3.8755000000000002</v>
          </cell>
        </row>
        <row r="103">
          <cell r="A103">
            <v>235</v>
          </cell>
          <cell r="C103" t="str">
            <v>Casa padrão PMM</v>
          </cell>
          <cell r="D103" t="str">
            <v>gl</v>
          </cell>
          <cell r="E103">
            <v>8395</v>
          </cell>
        </row>
        <row r="104">
          <cell r="A104">
            <v>236</v>
          </cell>
          <cell r="B104" t="str">
            <v>AM35</v>
          </cell>
          <cell r="C104" t="str">
            <v>SEIXO COMERCIAL</v>
          </cell>
          <cell r="D104" t="str">
            <v>M3</v>
          </cell>
          <cell r="E104">
            <v>97.75</v>
          </cell>
        </row>
        <row r="105">
          <cell r="A105">
            <v>237</v>
          </cell>
          <cell r="B105" t="str">
            <v>M003</v>
          </cell>
          <cell r="C105" t="str">
            <v>ÓLEO COMBUSTÍVEL 1A</v>
          </cell>
          <cell r="D105" t="str">
            <v>L</v>
          </cell>
          <cell r="E105">
            <v>1.3524</v>
          </cell>
        </row>
        <row r="106">
          <cell r="A106">
            <v>238</v>
          </cell>
          <cell r="B106" t="str">
            <v>M101</v>
          </cell>
          <cell r="C106" t="str">
            <v>CIMENTO ASFÁLTICO CAP 20</v>
          </cell>
          <cell r="D106" t="str">
            <v>T</v>
          </cell>
          <cell r="E106">
            <v>2025.7135000000001</v>
          </cell>
        </row>
        <row r="107">
          <cell r="A107">
            <v>239</v>
          </cell>
          <cell r="B107" t="str">
            <v>M103</v>
          </cell>
          <cell r="C107" t="str">
            <v>ASFÁLTO DILUÍDO CM-30</v>
          </cell>
          <cell r="D107" t="str">
            <v>T</v>
          </cell>
          <cell r="E107">
            <v>2715.3915000000002</v>
          </cell>
        </row>
        <row r="108">
          <cell r="A108">
            <v>240</v>
          </cell>
          <cell r="B108" t="str">
            <v>M108</v>
          </cell>
          <cell r="C108" t="str">
            <v>EMULSÃO ASFÁLTICA RR-2C</v>
          </cell>
          <cell r="D108" t="str">
            <v>T</v>
          </cell>
          <cell r="E108">
            <v>1970.2260000000001</v>
          </cell>
        </row>
        <row r="109">
          <cell r="A109">
            <v>241</v>
          </cell>
          <cell r="B109" t="str">
            <v>M202</v>
          </cell>
          <cell r="C109" t="str">
            <v>CIMENTO PORTLAND CP-32</v>
          </cell>
          <cell r="D109" t="str">
            <v>KG</v>
          </cell>
          <cell r="E109">
            <v>0.46</v>
          </cell>
        </row>
        <row r="110">
          <cell r="A110">
            <v>242</v>
          </cell>
          <cell r="B110" t="str">
            <v>M319</v>
          </cell>
          <cell r="C110" t="str">
            <v>ARAME RECOZIDO no. 18</v>
          </cell>
          <cell r="D110" t="str">
            <v>KG</v>
          </cell>
          <cell r="E110">
            <v>5.7039999999999997</v>
          </cell>
        </row>
        <row r="111">
          <cell r="A111">
            <v>243</v>
          </cell>
          <cell r="B111" t="str">
            <v>M320</v>
          </cell>
          <cell r="C111" t="str">
            <v>PREGOS DE FERRO 18x30</v>
          </cell>
          <cell r="D111" t="str">
            <v>KG</v>
          </cell>
          <cell r="E111">
            <v>4.83</v>
          </cell>
        </row>
        <row r="112">
          <cell r="A112">
            <v>255</v>
          </cell>
          <cell r="C112" t="str">
            <v>REDE ELÉTRICA - TUBULAÇOES E CABOS</v>
          </cell>
          <cell r="D112" t="str">
            <v>M</v>
          </cell>
          <cell r="E112">
            <v>97.75</v>
          </cell>
        </row>
        <row r="113">
          <cell r="A113">
            <v>256</v>
          </cell>
          <cell r="C113" t="str">
            <v>POSTE TUBO AÇO GALVANIZADO.H =10,0 m C/ LUMINÁRIA</v>
          </cell>
          <cell r="D113" t="str">
            <v>CJ</v>
          </cell>
          <cell r="E113">
            <v>1801.7708</v>
          </cell>
        </row>
        <row r="114">
          <cell r="A114">
            <v>257</v>
          </cell>
          <cell r="B114" t="str">
            <v>M334</v>
          </cell>
          <cell r="C114" t="str">
            <v>PARAF. ZINCADO C/ FENDA 1 1/2" x 3/16"</v>
          </cell>
          <cell r="D114" t="str">
            <v>UN</v>
          </cell>
          <cell r="E114">
            <v>0.13800000000000001</v>
          </cell>
        </row>
        <row r="115">
          <cell r="A115">
            <v>290</v>
          </cell>
          <cell r="B115" t="str">
            <v>M335</v>
          </cell>
          <cell r="C115" t="str">
            <v>PARAF. ZINCADO FRANCÊS 4" x 5/16"</v>
          </cell>
          <cell r="D115" t="str">
            <v>UN</v>
          </cell>
          <cell r="E115">
            <v>0.59799999999999998</v>
          </cell>
        </row>
        <row r="116">
          <cell r="A116">
            <v>291</v>
          </cell>
          <cell r="B116" t="str">
            <v>M340</v>
          </cell>
          <cell r="C116" t="str">
            <v>TAMPÃO DE FERRO FUNDIDO</v>
          </cell>
          <cell r="D116" t="str">
            <v>UN</v>
          </cell>
          <cell r="E116">
            <v>375.70499999999998</v>
          </cell>
        </row>
        <row r="117">
          <cell r="A117">
            <v>294</v>
          </cell>
          <cell r="B117" t="str">
            <v>M343</v>
          </cell>
          <cell r="C117" t="str">
            <v>DEFENSA METÁLICA SEMI-MALEÁVEL SIMPLES</v>
          </cell>
          <cell r="D117" t="str">
            <v>MOD</v>
          </cell>
          <cell r="E117">
            <v>822.89400000000001</v>
          </cell>
        </row>
        <row r="118">
          <cell r="A118">
            <v>295</v>
          </cell>
          <cell r="C118" t="str">
            <v>CHAPA DE AÇO FINA</v>
          </cell>
          <cell r="D118" t="str">
            <v>M2</v>
          </cell>
          <cell r="E118">
            <v>52.9</v>
          </cell>
        </row>
        <row r="119">
          <cell r="A119">
            <v>300</v>
          </cell>
          <cell r="B119" t="str">
            <v>M398</v>
          </cell>
          <cell r="C119" t="str">
            <v xml:space="preserve">CHAPA DE AÇO </v>
          </cell>
          <cell r="D119" t="str">
            <v>KG</v>
          </cell>
          <cell r="E119">
            <v>4.83</v>
          </cell>
        </row>
        <row r="120">
          <cell r="A120">
            <v>303</v>
          </cell>
          <cell r="B120" t="str">
            <v>M346</v>
          </cell>
          <cell r="C120" t="str">
            <v>CHAPA DE AÇO no. 16 (TRATADA)</v>
          </cell>
          <cell r="D120" t="str">
            <v>M2</v>
          </cell>
          <cell r="E120">
            <v>112.7</v>
          </cell>
        </row>
        <row r="121">
          <cell r="A121">
            <v>304</v>
          </cell>
          <cell r="B121" t="str">
            <v>M401</v>
          </cell>
          <cell r="C121" t="str">
            <v>PONTALETES D=15 cm (TRONCO P/ ESC.)</v>
          </cell>
          <cell r="D121" t="str">
            <v>M</v>
          </cell>
          <cell r="E121">
            <v>1.6214999999999999</v>
          </cell>
        </row>
        <row r="122">
          <cell r="A122">
            <v>305</v>
          </cell>
          <cell r="B122" t="str">
            <v>M402</v>
          </cell>
          <cell r="C122" t="str">
            <v>PONTALETES D=20 cm (TRONCO P/ ESC.)</v>
          </cell>
          <cell r="D122" t="str">
            <v>M</v>
          </cell>
          <cell r="E122">
            <v>1.6214999999999999</v>
          </cell>
        </row>
        <row r="123">
          <cell r="A123">
            <v>306</v>
          </cell>
          <cell r="B123" t="str">
            <v>M409</v>
          </cell>
          <cell r="C123" t="str">
            <v>PRANCHÃO DE 1a 5,0 cm x 30,0 cm</v>
          </cell>
          <cell r="D123" t="str">
            <v>M</v>
          </cell>
          <cell r="E123">
            <v>17.25</v>
          </cell>
        </row>
        <row r="124">
          <cell r="A124">
            <v>308</v>
          </cell>
          <cell r="B124" t="str">
            <v>M410</v>
          </cell>
          <cell r="C124" t="str">
            <v>COMPENSADO RESINADO DE 17 mm</v>
          </cell>
          <cell r="D124" t="str">
            <v>M2</v>
          </cell>
          <cell r="E124">
            <v>17.107399999999998</v>
          </cell>
        </row>
        <row r="125">
          <cell r="A125">
            <v>309</v>
          </cell>
          <cell r="B125" t="str">
            <v>M406</v>
          </cell>
          <cell r="C125" t="str">
            <v>CAIBROS DE 7,5 cm x 7,5 cm</v>
          </cell>
          <cell r="D125" t="str">
            <v>M</v>
          </cell>
          <cell r="E125">
            <v>2.4609999999999999</v>
          </cell>
        </row>
        <row r="126">
          <cell r="A126">
            <v>310</v>
          </cell>
          <cell r="B126" t="str">
            <v>M407</v>
          </cell>
          <cell r="C126" t="str">
            <v>TÁBUA DE 1a 2,5 cm x 15,0 cm</v>
          </cell>
          <cell r="D126" t="str">
            <v>M</v>
          </cell>
          <cell r="E126">
            <v>2.7945000000000002</v>
          </cell>
        </row>
        <row r="127">
          <cell r="A127">
            <v>311</v>
          </cell>
          <cell r="B127" t="str">
            <v>M408</v>
          </cell>
          <cell r="C127" t="str">
            <v>TÁBUA DE 5a 2,5 cm x 30,0 cm</v>
          </cell>
          <cell r="D127" t="str">
            <v>M</v>
          </cell>
          <cell r="E127">
            <v>5.29</v>
          </cell>
        </row>
        <row r="128">
          <cell r="A128">
            <v>312</v>
          </cell>
          <cell r="B128" t="str">
            <v>M411</v>
          </cell>
          <cell r="C128" t="str">
            <v>COMPENSADO PLASTIFICADO DE 17 mm</v>
          </cell>
          <cell r="D128" t="str">
            <v>M2</v>
          </cell>
          <cell r="E128">
            <v>34.422600000000003</v>
          </cell>
        </row>
        <row r="129">
          <cell r="A129">
            <v>313</v>
          </cell>
          <cell r="B129" t="str">
            <v>M412</v>
          </cell>
          <cell r="C129" t="str">
            <v>GASTALHO 10 x 2,0 cm</v>
          </cell>
          <cell r="D129" t="str">
            <v>M</v>
          </cell>
          <cell r="E129">
            <v>1.38</v>
          </cell>
        </row>
        <row r="130">
          <cell r="A130">
            <v>314</v>
          </cell>
          <cell r="B130" t="str">
            <v>M413</v>
          </cell>
          <cell r="C130" t="str">
            <v>GASTALHO 7,5 x 2,5 cm</v>
          </cell>
          <cell r="D130" t="str">
            <v>M</v>
          </cell>
          <cell r="E130">
            <v>1.38</v>
          </cell>
        </row>
        <row r="131">
          <cell r="A131">
            <v>315</v>
          </cell>
          <cell r="B131" t="str">
            <v>M415</v>
          </cell>
          <cell r="C131" t="str">
            <v>TÁBUA 2,5 x 22,5 cm</v>
          </cell>
          <cell r="D131" t="str">
            <v>M</v>
          </cell>
          <cell r="E131">
            <v>4.2089999999999996</v>
          </cell>
        </row>
        <row r="132">
          <cell r="A132">
            <v>316</v>
          </cell>
          <cell r="B132" t="str">
            <v>M414</v>
          </cell>
          <cell r="C132" t="str">
            <v>PRANCHÃO 7,5 x 30,0 cm</v>
          </cell>
          <cell r="D132" t="str">
            <v>M</v>
          </cell>
          <cell r="E132">
            <v>34.5</v>
          </cell>
        </row>
        <row r="133">
          <cell r="A133">
            <v>325</v>
          </cell>
          <cell r="B133" t="str">
            <v>M601</v>
          </cell>
          <cell r="C133" t="str">
            <v>TINTA REFLETIVA ACRÍLICA P/ 2 ANOS</v>
          </cell>
          <cell r="D133" t="str">
            <v>L</v>
          </cell>
          <cell r="E133">
            <v>15.4643</v>
          </cell>
        </row>
        <row r="134">
          <cell r="A134">
            <v>326</v>
          </cell>
          <cell r="B134" t="str">
            <v>M602</v>
          </cell>
          <cell r="C134" t="str">
            <v>ADUBO NPK (4.14.8)</v>
          </cell>
          <cell r="D134" t="str">
            <v>KG</v>
          </cell>
          <cell r="E134">
            <v>0.89700000000000002</v>
          </cell>
        </row>
        <row r="135">
          <cell r="A135">
            <v>327</v>
          </cell>
          <cell r="B135" t="str">
            <v>M603</v>
          </cell>
          <cell r="C135" t="str">
            <v>INSETICIDA</v>
          </cell>
          <cell r="D135" t="str">
            <v>L</v>
          </cell>
          <cell r="E135">
            <v>26.45</v>
          </cell>
        </row>
        <row r="136">
          <cell r="A136">
            <v>328</v>
          </cell>
          <cell r="B136" t="str">
            <v>M604</v>
          </cell>
          <cell r="C136" t="str">
            <v>ADITIVO PLASTIMENT BV-40</v>
          </cell>
          <cell r="D136" t="str">
            <v>KG</v>
          </cell>
          <cell r="E136">
            <v>2.9580000000000002</v>
          </cell>
        </row>
        <row r="137">
          <cell r="A137">
            <v>330</v>
          </cell>
          <cell r="B137" t="str">
            <v>M609</v>
          </cell>
          <cell r="C137" t="str">
            <v>TINTA ESMALTE SINTÉTICO SEMI-FOSCO</v>
          </cell>
          <cell r="D137" t="str">
            <v>L</v>
          </cell>
          <cell r="E137">
            <v>13.409000000000001</v>
          </cell>
        </row>
        <row r="138">
          <cell r="A138">
            <v>331</v>
          </cell>
          <cell r="B138" t="str">
            <v>M611</v>
          </cell>
          <cell r="C138" t="str">
            <v>REDUTOR TIPO 2002 PRIM. QUALIDADE</v>
          </cell>
          <cell r="D138" t="str">
            <v>L</v>
          </cell>
          <cell r="E138">
            <v>8.2225000000000001</v>
          </cell>
        </row>
        <row r="139">
          <cell r="A139">
            <v>332</v>
          </cell>
          <cell r="B139" t="str">
            <v>M615</v>
          </cell>
          <cell r="C139" t="str">
            <v>MICROESFERAS PRE-MIX</v>
          </cell>
          <cell r="D139" t="str">
            <v>KG</v>
          </cell>
          <cell r="E139">
            <v>4.3470000000000004</v>
          </cell>
        </row>
        <row r="140">
          <cell r="A140">
            <v>333</v>
          </cell>
          <cell r="B140" t="str">
            <v>M616</v>
          </cell>
          <cell r="C140" t="str">
            <v>MICROESFERAS DROP-ON</v>
          </cell>
          <cell r="D140" t="str">
            <v>KG</v>
          </cell>
          <cell r="E140">
            <v>4.3470000000000004</v>
          </cell>
        </row>
        <row r="141">
          <cell r="A141">
            <v>344</v>
          </cell>
          <cell r="B141" t="str">
            <v>M621</v>
          </cell>
          <cell r="C141" t="str">
            <v>DESMOLDANTE</v>
          </cell>
          <cell r="D141" t="str">
            <v>KG</v>
          </cell>
          <cell r="E141">
            <v>3.6254</v>
          </cell>
        </row>
        <row r="142">
          <cell r="A142">
            <v>345</v>
          </cell>
          <cell r="B142" t="str">
            <v>M622</v>
          </cell>
          <cell r="C142" t="str">
            <v>Interplast N</v>
          </cell>
          <cell r="D142" t="str">
            <v>kg</v>
          </cell>
          <cell r="E142">
            <v>5.2554999999999996</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DADOS"/>
      <sheetName val="NOVO"/>
      <sheetName val="BDI"/>
      <sheetName val="ORÇAMENTO"/>
      <sheetName val="CÁLCULO"/>
      <sheetName val="Planilha1"/>
      <sheetName val="EVENTOS"/>
      <sheetName val="CRONO"/>
      <sheetName val="CRONOPLE"/>
      <sheetName val="PLE"/>
      <sheetName val="QCI"/>
      <sheetName val="BM"/>
      <sheetName val="RRE"/>
      <sheetName val="OFÍCIO"/>
      <sheetName val="ADM LOCAL"/>
      <sheetName val=" DADOS DA OBRA"/>
      <sheetName val="SERVIÇOS PRELIMINARES"/>
      <sheetName val="TERRA PLANAGEM"/>
      <sheetName val="REV. PRIMARIO"/>
      <sheetName val="PAV."/>
      <sheetName val="MOBILIZAÇAO"/>
      <sheetName val="SINALIZAÇÃO"/>
      <sheetName val="CALÇADA"/>
    </sheetNames>
    <sheetDataSet>
      <sheetData sheetId="0" refreshError="1">
        <row r="3">
          <cell r="O3">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1-VIG_FUND-AGO2000"/>
    </sheetNames>
    <sheetDataSet>
      <sheetData sheetId="0">
        <row r="13">
          <cell r="B13">
            <v>1</v>
          </cell>
          <cell r="C13">
            <v>0.15</v>
          </cell>
          <cell r="D13">
            <v>0.2</v>
          </cell>
          <cell r="E13">
            <v>0.5</v>
          </cell>
          <cell r="F13">
            <v>0.1</v>
          </cell>
          <cell r="G13">
            <v>2.25</v>
          </cell>
          <cell r="H13">
            <v>0.47249999999999998</v>
          </cell>
          <cell r="I13">
            <v>0.78749999999999998</v>
          </cell>
          <cell r="J13">
            <v>2.8125000000000001E-2</v>
          </cell>
          <cell r="K13">
            <v>2.25</v>
          </cell>
          <cell r="L13">
            <v>0.16874999999999998</v>
          </cell>
        </row>
        <row r="14">
          <cell r="B14">
            <v>1</v>
          </cell>
          <cell r="C14">
            <v>0.2</v>
          </cell>
          <cell r="D14">
            <v>0.2</v>
          </cell>
          <cell r="E14">
            <v>0.5</v>
          </cell>
          <cell r="F14">
            <v>0.1</v>
          </cell>
          <cell r="G14">
            <v>18.257000000000005</v>
          </cell>
          <cell r="H14">
            <v>4.3816800000000011</v>
          </cell>
          <cell r="I14">
            <v>7.3028000000000022</v>
          </cell>
          <cell r="J14">
            <v>0.27385500000000013</v>
          </cell>
          <cell r="K14">
            <v>18.257000000000005</v>
          </cell>
          <cell r="L14">
            <v>1.8257000000000005</v>
          </cell>
        </row>
        <row r="15">
          <cell r="B15">
            <v>1</v>
          </cell>
          <cell r="C15">
            <v>0.25</v>
          </cell>
          <cell r="D15">
            <v>0.2</v>
          </cell>
          <cell r="E15">
            <v>0.6</v>
          </cell>
          <cell r="F15">
            <v>0.1</v>
          </cell>
          <cell r="G15">
            <v>5.1250000000000009</v>
          </cell>
          <cell r="H15">
            <v>1.6143750000000003</v>
          </cell>
          <cell r="I15">
            <v>2.3062500000000004</v>
          </cell>
          <cell r="J15">
            <v>8.9687500000000017E-2</v>
          </cell>
          <cell r="K15">
            <v>6.1500000000000012</v>
          </cell>
          <cell r="L15">
            <v>0.76875000000000016</v>
          </cell>
        </row>
        <row r="16">
          <cell r="B16">
            <v>1</v>
          </cell>
          <cell r="C16">
            <v>0.15</v>
          </cell>
          <cell r="D16">
            <v>0.2</v>
          </cell>
          <cell r="E16">
            <v>0.5</v>
          </cell>
          <cell r="F16">
            <v>0.1</v>
          </cell>
          <cell r="G16">
            <v>9.2299999999999986</v>
          </cell>
          <cell r="H16">
            <v>1.9382999999999997</v>
          </cell>
          <cell r="I16">
            <v>3.2304999999999993</v>
          </cell>
          <cell r="J16">
            <v>0.11537499999999999</v>
          </cell>
          <cell r="K16">
            <v>9.2299999999999986</v>
          </cell>
          <cell r="L16">
            <v>0.69224999999999992</v>
          </cell>
        </row>
        <row r="17">
          <cell r="B17">
            <v>1</v>
          </cell>
          <cell r="C17">
            <v>0.25</v>
          </cell>
          <cell r="D17">
            <v>0.2</v>
          </cell>
          <cell r="E17">
            <v>0.6</v>
          </cell>
          <cell r="F17">
            <v>0.1</v>
          </cell>
          <cell r="G17">
            <v>4.9000000000000004</v>
          </cell>
          <cell r="H17">
            <v>1.5435000000000001</v>
          </cell>
          <cell r="I17">
            <v>2.2050000000000001</v>
          </cell>
          <cell r="J17">
            <v>8.5750000000000007E-2</v>
          </cell>
          <cell r="K17">
            <v>5.88</v>
          </cell>
          <cell r="L17">
            <v>0.73499999999999999</v>
          </cell>
        </row>
        <row r="18">
          <cell r="B18">
            <v>1</v>
          </cell>
          <cell r="C18">
            <v>0.2</v>
          </cell>
          <cell r="D18">
            <v>0.2</v>
          </cell>
          <cell r="E18">
            <v>0.6</v>
          </cell>
          <cell r="F18">
            <v>0.1</v>
          </cell>
          <cell r="G18">
            <v>7.9049999999999994</v>
          </cell>
          <cell r="H18">
            <v>2.2133999999999996</v>
          </cell>
          <cell r="I18">
            <v>3.1619999999999999</v>
          </cell>
          <cell r="J18">
            <v>0.11857500000000001</v>
          </cell>
          <cell r="K18">
            <v>9.4859999999999989</v>
          </cell>
          <cell r="L18">
            <v>0.94859999999999989</v>
          </cell>
        </row>
        <row r="19">
          <cell r="B19">
            <v>1</v>
          </cell>
          <cell r="C19">
            <v>0.4</v>
          </cell>
          <cell r="D19">
            <v>0.2</v>
          </cell>
          <cell r="E19">
            <v>0.6</v>
          </cell>
          <cell r="F19">
            <v>0.1</v>
          </cell>
          <cell r="G19">
            <v>3.5</v>
          </cell>
          <cell r="H19">
            <v>1.4700000000000002</v>
          </cell>
          <cell r="I19">
            <v>2.1000000000000005</v>
          </cell>
          <cell r="J19">
            <v>8.7500000000000008E-2</v>
          </cell>
          <cell r="K19">
            <v>4.2</v>
          </cell>
          <cell r="L19">
            <v>0.84</v>
          </cell>
        </row>
        <row r="20">
          <cell r="B20">
            <v>1</v>
          </cell>
          <cell r="C20">
            <v>0.25</v>
          </cell>
          <cell r="D20">
            <v>0.2</v>
          </cell>
          <cell r="E20">
            <v>0.6</v>
          </cell>
          <cell r="F20">
            <v>0.1</v>
          </cell>
          <cell r="G20">
            <v>7.9249999999999989</v>
          </cell>
          <cell r="H20">
            <v>2.4963749999999996</v>
          </cell>
          <cell r="I20">
            <v>3.5662499999999997</v>
          </cell>
          <cell r="J20">
            <v>0.13868749999999996</v>
          </cell>
          <cell r="K20">
            <v>9.509999999999998</v>
          </cell>
          <cell r="L20">
            <v>1.1887499999999998</v>
          </cell>
        </row>
        <row r="21">
          <cell r="B21">
            <v>1</v>
          </cell>
          <cell r="C21">
            <v>0.2</v>
          </cell>
          <cell r="D21">
            <v>0.2</v>
          </cell>
          <cell r="E21">
            <v>0.5</v>
          </cell>
          <cell r="F21">
            <v>0.1</v>
          </cell>
          <cell r="G21">
            <v>7.3</v>
          </cell>
          <cell r="H21">
            <v>1.752</v>
          </cell>
          <cell r="I21">
            <v>2.92</v>
          </cell>
          <cell r="J21">
            <v>0.10950000000000003</v>
          </cell>
          <cell r="K21">
            <v>7.3</v>
          </cell>
          <cell r="L21">
            <v>0.73</v>
          </cell>
        </row>
        <row r="22">
          <cell r="B22">
            <v>1</v>
          </cell>
          <cell r="C22">
            <v>0.25</v>
          </cell>
          <cell r="D22">
            <v>0.2</v>
          </cell>
          <cell r="E22">
            <v>0.6</v>
          </cell>
          <cell r="F22">
            <v>0.1</v>
          </cell>
          <cell r="G22">
            <v>7.85</v>
          </cell>
          <cell r="H22">
            <v>2.47275</v>
          </cell>
          <cell r="I22">
            <v>3.5324999999999998</v>
          </cell>
          <cell r="J22">
            <v>0.137375</v>
          </cell>
          <cell r="K22">
            <v>9.42</v>
          </cell>
          <cell r="L22">
            <v>1.1775</v>
          </cell>
        </row>
        <row r="23">
          <cell r="B23">
            <v>1</v>
          </cell>
          <cell r="C23">
            <v>0.2</v>
          </cell>
          <cell r="D23">
            <v>0.2</v>
          </cell>
          <cell r="E23">
            <v>0.6</v>
          </cell>
          <cell r="F23">
            <v>0.1</v>
          </cell>
          <cell r="G23">
            <v>7.9249999999999989</v>
          </cell>
          <cell r="H23">
            <v>2.2189999999999994</v>
          </cell>
          <cell r="I23">
            <v>3.17</v>
          </cell>
          <cell r="J23">
            <v>0.11887500000000001</v>
          </cell>
          <cell r="K23">
            <v>9.509999999999998</v>
          </cell>
          <cell r="L23">
            <v>0.95099999999999985</v>
          </cell>
        </row>
        <row r="24">
          <cell r="B24">
            <v>1</v>
          </cell>
          <cell r="C24">
            <v>0.3</v>
          </cell>
          <cell r="D24">
            <v>0.2</v>
          </cell>
          <cell r="E24">
            <v>0.5</v>
          </cell>
          <cell r="F24">
            <v>0.1</v>
          </cell>
          <cell r="G24">
            <v>3.6</v>
          </cell>
          <cell r="H24">
            <v>1.08</v>
          </cell>
          <cell r="I24">
            <v>1.8</v>
          </cell>
          <cell r="J24">
            <v>7.2000000000000008E-2</v>
          </cell>
          <cell r="K24">
            <v>3.6</v>
          </cell>
          <cell r="L24">
            <v>0.54</v>
          </cell>
        </row>
        <row r="25">
          <cell r="H25">
            <v>0</v>
          </cell>
          <cell r="I25">
            <v>0</v>
          </cell>
          <cell r="J25">
            <v>0</v>
          </cell>
          <cell r="K25">
            <v>0</v>
          </cell>
          <cell r="L25">
            <v>0</v>
          </cell>
        </row>
        <row r="26">
          <cell r="H26">
            <v>29.741640000000004</v>
          </cell>
          <cell r="I26">
            <v>46.0824</v>
          </cell>
          <cell r="J26">
            <v>1.734005</v>
          </cell>
          <cell r="K26">
            <v>123.48899999999998</v>
          </cell>
          <cell r="L26">
            <v>12.784500000000001</v>
          </cell>
        </row>
        <row r="28">
          <cell r="K28" t="str">
            <v xml:space="preserve"> (C/REL A AREA CONSTR)</v>
          </cell>
        </row>
        <row r="30">
          <cell r="C30">
            <v>29.741640000000004</v>
          </cell>
          <cell r="D30" t="str">
            <v>M3</v>
          </cell>
          <cell r="I30">
            <v>2.3263827290860029</v>
          </cell>
          <cell r="J30" t="str">
            <v>M3/M3</v>
          </cell>
          <cell r="K30">
            <v>4.1831894005457261E-2</v>
          </cell>
          <cell r="L30" t="str">
            <v>M3/M2</v>
          </cell>
        </row>
        <row r="31">
          <cell r="C31">
            <v>46.0824</v>
          </cell>
          <cell r="D31" t="str">
            <v>M2</v>
          </cell>
          <cell r="I31">
            <v>3.6045523876569279</v>
          </cell>
          <cell r="J31" t="str">
            <v>M2/M3</v>
          </cell>
          <cell r="K31">
            <v>6.481532532560691E-2</v>
          </cell>
          <cell r="L31" t="str">
            <v>M2/M2</v>
          </cell>
        </row>
        <row r="32">
          <cell r="C32">
            <v>1.734005</v>
          </cell>
          <cell r="D32" t="str">
            <v>M3</v>
          </cell>
          <cell r="I32">
            <v>0.13563338417615078</v>
          </cell>
          <cell r="J32" t="str">
            <v>M3/M3</v>
          </cell>
          <cell r="K32">
            <v>2.4388942023685616E-3</v>
          </cell>
          <cell r="L32" t="str">
            <v>M3/M2</v>
          </cell>
        </row>
        <row r="33">
          <cell r="C33">
            <v>123.48899999999998</v>
          </cell>
          <cell r="D33" t="str">
            <v>M2</v>
          </cell>
          <cell r="I33">
            <v>9.6592749032030945</v>
          </cell>
          <cell r="J33" t="str">
            <v>M2/M3</v>
          </cell>
          <cell r="K33">
            <v>0.17368843005429122</v>
          </cell>
          <cell r="L33" t="str">
            <v>M2/M2</v>
          </cell>
        </row>
        <row r="34">
          <cell r="C34">
            <v>12.784500000000001</v>
          </cell>
          <cell r="D34" t="str">
            <v>M3</v>
          </cell>
          <cell r="I34" t="str">
            <v xml:space="preserve">      -</v>
          </cell>
          <cell r="K34">
            <v>1.7981518467467442E-2</v>
          </cell>
          <cell r="L34" t="str">
            <v>M3/M2</v>
          </cell>
        </row>
        <row r="35">
          <cell r="C35">
            <v>1294</v>
          </cell>
          <cell r="D35" t="str">
            <v>KG</v>
          </cell>
          <cell r="I35">
            <v>101.21631663342328</v>
          </cell>
          <cell r="J35" t="str">
            <v>KG/M3</v>
          </cell>
          <cell r="K35">
            <v>1.8200230667529325</v>
          </cell>
        </row>
        <row r="36">
          <cell r="C36">
            <v>16.914594444444447</v>
          </cell>
          <cell r="D36" t="str">
            <v>M3</v>
          </cell>
          <cell r="I36">
            <v>1.3230548276776131</v>
          </cell>
          <cell r="J36" t="str">
            <v>M3/M3</v>
          </cell>
          <cell r="K36">
            <v>2.3790534817356952E-2</v>
          </cell>
          <cell r="L36" t="str">
            <v>M3/M2</v>
          </cell>
        </row>
        <row r="37">
          <cell r="C37">
            <v>16.675159222222224</v>
          </cell>
          <cell r="D37" t="str">
            <v>M3</v>
          </cell>
          <cell r="I37">
            <v>1.3043262718309063</v>
          </cell>
          <cell r="J37" t="str">
            <v>M3/M3</v>
          </cell>
          <cell r="K37">
            <v>2.3453766944530399E-2</v>
          </cell>
          <cell r="L37" t="str">
            <v>M3/M2</v>
          </cell>
        </row>
        <row r="38">
          <cell r="C38">
            <v>710.98</v>
          </cell>
          <cell r="D38" t="str">
            <v>M2</v>
          </cell>
        </row>
      </sheetData>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DOS (F)"/>
      <sheetName val="Lista Amoras"/>
      <sheetName val="QCI "/>
      <sheetName val="RESUMO"/>
      <sheetName val="ORÇAMENTO (F)"/>
      <sheetName val="ORÇAMENTO"/>
      <sheetName val="CRONOGRAMA GERAL"/>
      <sheetName val="MC-DRE"/>
      <sheetName val="MC-TER"/>
      <sheetName val="MC-PAV e DREN SUPER"/>
      <sheetName val="MC- URBANIZAÇÃO "/>
      <sheetName val="MC-SINALIZAÇÃO"/>
      <sheetName val="DADOS PROJETO ÁGUA"/>
      <sheetName val="MC - ÁGUA PARTE 1"/>
      <sheetName val="MC ÁGUA PARTE 2"/>
      <sheetName val="MC-PONTE"/>
      <sheetName val="Orç PONTE"/>
      <sheetName val="CPU I"/>
      <sheetName val="CPU Ia"/>
      <sheetName val="CPU II"/>
      <sheetName val="CPU III"/>
      <sheetName val="CPU IV"/>
      <sheetName val="CPU V"/>
      <sheetName val="CPU VI"/>
      <sheetName val="CPU-VII"/>
      <sheetName val="CPU VII"/>
      <sheetName val="CPU VIII"/>
      <sheetName val="CPU IX"/>
      <sheetName val="LS"/>
      <sheetName val="BDI"/>
      <sheetName val="BDI EQUIPAMENTO"/>
      <sheetName val="BDI PTS"/>
      <sheetName val="CPU-cbuq"/>
      <sheetName val="PV PARA REDE 600"/>
    </sheetNames>
    <sheetDataSet>
      <sheetData sheetId="0"/>
      <sheetData sheetId="1"/>
      <sheetData sheetId="2">
        <row r="13">
          <cell r="E13">
            <v>610907.1</v>
          </cell>
        </row>
        <row r="168">
          <cell r="E168">
            <v>420235.89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osição ORSE"/>
    </sheetNames>
    <sheetDataSet>
      <sheetData sheetId="0" refreshError="1">
        <row r="12">
          <cell r="H12" t="str">
            <v xml:space="preserve"> 0,0059524</v>
          </cell>
        </row>
        <row r="20">
          <cell r="H20" t="str">
            <v xml:space="preserve"> 0,0178571</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ual"/>
      <sheetName val="Prazo OKOK"/>
      <sheetName val="Prazo OKOK (2)"/>
      <sheetName val="Feriados"/>
      <sheetName val="Prazo OK (2)"/>
      <sheetName val="Prazo OK (3)"/>
      <sheetName val="Prazo OK"/>
      <sheetName val="Calendário Normal"/>
      <sheetName val="Plan2"/>
      <sheetName val="Plan3"/>
    </sheetNames>
    <sheetDataSet>
      <sheetData sheetId="0"/>
      <sheetData sheetId="1" refreshError="1"/>
      <sheetData sheetId="2" refreshError="1"/>
      <sheetData sheetId="3"/>
      <sheetData sheetId="4" refreshError="1"/>
      <sheetData sheetId="5" refreshError="1"/>
      <sheetData sheetId="6"/>
      <sheetData sheetId="7" refreshError="1"/>
      <sheetData sheetId="8" refreshError="1"/>
      <sheetData sheetId="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ONOGRAMA - 120 Dias"/>
      <sheetName val="Reforma"/>
      <sheetName val="Ciência da Natureza"/>
      <sheetName val="Informática"/>
      <sheetName val="Biblioteca"/>
    </sheetNames>
    <sheetDataSet>
      <sheetData sheetId="0"/>
      <sheetData sheetId="1"/>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 comp"/>
    </sheetNames>
    <sheetDataSet>
      <sheetData sheetId="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ONO FISI FINAN GLEBA"/>
      <sheetName val="CRONOGRAMA DE DESEMBOLSO"/>
      <sheetName val="RESUMO"/>
      <sheetName val="ORÇAMENTO GLEBA"/>
      <sheetName val="MEMÓRIA ORÇAMENTO"/>
      <sheetName val="COMPOSIÇÕES PREÇOS"/>
    </sheetNames>
    <sheetDataSet>
      <sheetData sheetId="0" refreshError="1"/>
      <sheetData sheetId="1" refreshError="1"/>
      <sheetData sheetId="2"/>
      <sheetData sheetId="3" refreshError="1"/>
      <sheetData sheetId="4" refreshError="1"/>
      <sheetData sheetId="5" refreshError="1"/>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4.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2">
    <tabColor rgb="FF92D050"/>
    <pageSetUpPr fitToPage="1"/>
  </sheetPr>
  <dimension ref="A1:U97"/>
  <sheetViews>
    <sheetView view="pageBreakPreview" zoomScale="39" zoomScaleNormal="100" zoomScaleSheetLayoutView="39" workbookViewId="0">
      <selection activeCell="A95" sqref="A86:R97"/>
    </sheetView>
  </sheetViews>
  <sheetFormatPr defaultColWidth="9.140625" defaultRowHeight="17.25"/>
  <cols>
    <col min="1" max="1" width="10.140625" style="223" customWidth="1"/>
    <col min="2" max="2" width="24" style="223" customWidth="1"/>
    <col min="3" max="3" width="25.7109375" style="223" hidden="1" customWidth="1"/>
    <col min="4" max="5" width="20.7109375" style="223" customWidth="1"/>
    <col min="6" max="9" width="15.7109375" style="223" customWidth="1"/>
    <col min="10" max="10" width="18.28515625" style="223" customWidth="1"/>
    <col min="11" max="11" width="18.5703125" style="223" customWidth="1"/>
    <col min="12" max="12" width="18.42578125" style="223" customWidth="1"/>
    <col min="13" max="13" width="19.85546875" style="223" customWidth="1"/>
    <col min="14" max="14" width="21.140625" style="223" customWidth="1"/>
    <col min="15" max="17" width="20.140625" style="223" customWidth="1"/>
    <col min="18" max="18" width="19.42578125" style="223" customWidth="1"/>
    <col min="19" max="19" width="17.7109375" style="223" bestFit="1" customWidth="1"/>
    <col min="20" max="20" width="15.42578125" style="223" bestFit="1" customWidth="1"/>
    <col min="21" max="21" width="13.85546875" style="223" bestFit="1" customWidth="1"/>
    <col min="22" max="16384" width="9.140625" style="223"/>
  </cols>
  <sheetData>
    <row r="1" spans="1:21" ht="15" customHeight="1">
      <c r="A1" s="761"/>
      <c r="B1" s="762"/>
      <c r="C1" s="762"/>
      <c r="D1" s="762"/>
      <c r="E1" s="762"/>
      <c r="F1" s="762"/>
      <c r="G1" s="762"/>
      <c r="H1" s="762"/>
      <c r="I1" s="762"/>
      <c r="J1" s="762"/>
      <c r="K1" s="762"/>
      <c r="L1" s="762"/>
      <c r="M1" s="762"/>
      <c r="N1" s="762"/>
      <c r="O1" s="762"/>
      <c r="P1" s="762"/>
      <c r="Q1" s="762"/>
      <c r="R1" s="763"/>
    </row>
    <row r="2" spans="1:21" ht="15" customHeight="1">
      <c r="A2" s="764"/>
      <c r="B2" s="765"/>
      <c r="C2" s="765"/>
      <c r="D2" s="765"/>
      <c r="E2" s="765"/>
      <c r="F2" s="765"/>
      <c r="G2" s="765"/>
      <c r="H2" s="765"/>
      <c r="I2" s="765"/>
      <c r="J2" s="765"/>
      <c r="K2" s="765"/>
      <c r="L2" s="765"/>
      <c r="M2" s="765"/>
      <c r="N2" s="765"/>
      <c r="O2" s="765"/>
      <c r="P2" s="765"/>
      <c r="Q2" s="765"/>
      <c r="R2" s="766"/>
    </row>
    <row r="3" spans="1:21" ht="15" customHeight="1">
      <c r="A3" s="758"/>
      <c r="B3" s="759"/>
      <c r="C3" s="759"/>
      <c r="D3" s="759"/>
      <c r="E3" s="759"/>
      <c r="F3" s="759"/>
      <c r="G3" s="759"/>
      <c r="H3" s="759"/>
      <c r="I3" s="759"/>
      <c r="J3" s="759"/>
      <c r="K3" s="759"/>
      <c r="L3" s="759"/>
      <c r="M3" s="759"/>
      <c r="N3" s="759"/>
      <c r="O3" s="759"/>
      <c r="P3" s="759"/>
      <c r="Q3" s="759"/>
      <c r="R3" s="760"/>
    </row>
    <row r="4" spans="1:21" ht="15" customHeight="1">
      <c r="A4" s="758"/>
      <c r="B4" s="759"/>
      <c r="C4" s="759"/>
      <c r="D4" s="759"/>
      <c r="E4" s="759"/>
      <c r="F4" s="759"/>
      <c r="G4" s="759"/>
      <c r="H4" s="759"/>
      <c r="I4" s="759"/>
      <c r="J4" s="759"/>
      <c r="K4" s="759"/>
      <c r="L4" s="759"/>
      <c r="M4" s="759"/>
      <c r="N4" s="759"/>
      <c r="O4" s="759"/>
      <c r="P4" s="759"/>
      <c r="Q4" s="759"/>
      <c r="R4" s="760"/>
    </row>
    <row r="5" spans="1:21" ht="24.75" customHeight="1">
      <c r="A5" s="764" t="s">
        <v>17</v>
      </c>
      <c r="B5" s="765"/>
      <c r="C5" s="765"/>
      <c r="D5" s="765"/>
      <c r="E5" s="765"/>
      <c r="F5" s="765"/>
      <c r="G5" s="765"/>
      <c r="H5" s="765"/>
      <c r="I5" s="765"/>
      <c r="J5" s="765"/>
      <c r="K5" s="765"/>
      <c r="L5" s="765"/>
      <c r="M5" s="765"/>
      <c r="N5" s="765"/>
      <c r="O5" s="765"/>
      <c r="P5" s="765"/>
      <c r="Q5" s="765"/>
      <c r="R5" s="766"/>
    </row>
    <row r="6" spans="1:21" ht="15" customHeight="1">
      <c r="A6" s="758" t="s">
        <v>181</v>
      </c>
      <c r="B6" s="759"/>
      <c r="C6" s="759"/>
      <c r="D6" s="759"/>
      <c r="E6" s="759"/>
      <c r="F6" s="759"/>
      <c r="G6" s="759"/>
      <c r="H6" s="759"/>
      <c r="I6" s="759"/>
      <c r="J6" s="759"/>
      <c r="K6" s="759"/>
      <c r="L6" s="759"/>
      <c r="M6" s="759"/>
      <c r="N6" s="759"/>
      <c r="O6" s="759"/>
      <c r="P6" s="759"/>
      <c r="Q6" s="759"/>
      <c r="R6" s="760"/>
    </row>
    <row r="7" spans="1:21" ht="15" customHeight="1">
      <c r="A7" s="758" t="s">
        <v>16</v>
      </c>
      <c r="B7" s="759"/>
      <c r="C7" s="759"/>
      <c r="D7" s="759"/>
      <c r="E7" s="759"/>
      <c r="F7" s="759"/>
      <c r="G7" s="759"/>
      <c r="H7" s="759"/>
      <c r="I7" s="759"/>
      <c r="J7" s="759"/>
      <c r="K7" s="759"/>
      <c r="L7" s="759"/>
      <c r="M7" s="759"/>
      <c r="N7" s="759"/>
      <c r="O7" s="759"/>
      <c r="P7" s="759"/>
      <c r="Q7" s="759"/>
      <c r="R7" s="760"/>
    </row>
    <row r="8" spans="1:21" ht="15" customHeight="1" thickBot="1">
      <c r="A8" s="590"/>
      <c r="B8" s="224"/>
      <c r="C8" s="224"/>
      <c r="D8" s="224"/>
      <c r="E8" s="224"/>
      <c r="F8" s="224"/>
      <c r="G8" s="224"/>
      <c r="H8" s="224"/>
      <c r="I8" s="224"/>
      <c r="J8" s="224"/>
      <c r="K8" s="224"/>
      <c r="L8" s="224"/>
      <c r="M8" s="224"/>
      <c r="N8" s="224"/>
      <c r="O8" s="224"/>
      <c r="P8" s="224"/>
      <c r="Q8" s="224"/>
      <c r="R8" s="591"/>
    </row>
    <row r="9" spans="1:21" ht="39" customHeight="1" thickTop="1" thickBot="1">
      <c r="A9" s="768" t="s">
        <v>353</v>
      </c>
      <c r="B9" s="769"/>
      <c r="C9" s="769"/>
      <c r="D9" s="769"/>
      <c r="E9" s="769"/>
      <c r="F9" s="769"/>
      <c r="G9" s="769"/>
      <c r="H9" s="769"/>
      <c r="I9" s="769"/>
      <c r="J9" s="769"/>
      <c r="K9" s="769"/>
      <c r="L9" s="769"/>
      <c r="M9" s="769"/>
      <c r="N9" s="769"/>
      <c r="O9" s="769"/>
      <c r="P9" s="769"/>
      <c r="Q9" s="769"/>
      <c r="R9" s="770"/>
    </row>
    <row r="10" spans="1:21" ht="35.25" customHeight="1" thickTop="1">
      <c r="A10" s="771" t="str">
        <f>ORÇAMENTO!D9</f>
        <v>SISTEMA DE SANEAMENTO INTEGRADO NO BAIRRO DO ICUÍ: ABASTECIMENTO DE ÁGUA, DRENAGEM URBANA E MANEJO DE ÁGUAS PLUVIAIS E PAVIMENTAÇÃO NO MUNICÍPIO DE ANANINDEUA/ PA</v>
      </c>
      <c r="B10" s="772"/>
      <c r="C10" s="772"/>
      <c r="D10" s="772"/>
      <c r="E10" s="772"/>
      <c r="F10" s="772"/>
      <c r="G10" s="772"/>
      <c r="H10" s="772"/>
      <c r="I10" s="772"/>
      <c r="J10" s="772"/>
      <c r="K10" s="772"/>
      <c r="L10" s="772"/>
      <c r="M10" s="772"/>
      <c r="N10" s="772"/>
      <c r="O10" s="772"/>
      <c r="P10" s="772"/>
      <c r="Q10" s="772"/>
      <c r="R10" s="773"/>
    </row>
    <row r="11" spans="1:21" ht="51.75">
      <c r="A11" s="328" t="s">
        <v>6</v>
      </c>
      <c r="B11" s="328" t="s">
        <v>447</v>
      </c>
      <c r="C11" s="328" t="s">
        <v>251</v>
      </c>
      <c r="D11" s="328" t="s">
        <v>252</v>
      </c>
      <c r="E11" s="328" t="s">
        <v>448</v>
      </c>
      <c r="F11" s="328" t="s">
        <v>253</v>
      </c>
      <c r="G11" s="328" t="s">
        <v>250</v>
      </c>
      <c r="H11" s="328" t="s">
        <v>702</v>
      </c>
      <c r="I11" s="328" t="s">
        <v>448</v>
      </c>
      <c r="J11" s="328" t="s">
        <v>1</v>
      </c>
      <c r="K11" s="328" t="s">
        <v>349</v>
      </c>
      <c r="L11" s="328" t="s">
        <v>352</v>
      </c>
      <c r="M11" s="328" t="s">
        <v>351</v>
      </c>
      <c r="N11" s="328" t="s">
        <v>430</v>
      </c>
      <c r="O11" s="328" t="s">
        <v>350</v>
      </c>
      <c r="P11" s="328" t="s">
        <v>10</v>
      </c>
      <c r="Q11" s="328" t="s">
        <v>662</v>
      </c>
      <c r="R11" s="328" t="s">
        <v>21</v>
      </c>
    </row>
    <row r="12" spans="1:21" s="219" customFormat="1" ht="39.950000000000003" customHeight="1">
      <c r="A12" s="592">
        <f>'Lista Amoras'!A6</f>
        <v>1</v>
      </c>
      <c r="B12" s="341" t="str">
        <f>'Lista Amoras'!B6</f>
        <v>R. DA PUPUNHEIRA</v>
      </c>
      <c r="C12" s="222" t="e">
        <f>#REF!</f>
        <v>#REF!</v>
      </c>
      <c r="D12" s="215" t="str">
        <f>'Lista Amoras'!D6</f>
        <v>ICUÍ LARANJEIRA</v>
      </c>
      <c r="E12" s="215" t="str">
        <f>'Lista Amoras'!E6</f>
        <v>PISCINÃO</v>
      </c>
      <c r="F12" s="216">
        <f>'Lista Amoras'!F6</f>
        <v>302</v>
      </c>
      <c r="G12" s="217">
        <f>'Lista Amoras'!G6</f>
        <v>4</v>
      </c>
      <c r="H12" s="217">
        <f>'Lista Amoras'!H6</f>
        <v>4</v>
      </c>
      <c r="I12" s="217">
        <f>F12*G12</f>
        <v>1208</v>
      </c>
      <c r="J12" s="218"/>
      <c r="K12" s="218"/>
      <c r="L12" s="218"/>
      <c r="M12" s="218"/>
      <c r="N12" s="218"/>
      <c r="O12" s="218"/>
      <c r="P12" s="218"/>
      <c r="Q12" s="218"/>
      <c r="R12" s="593"/>
      <c r="T12" s="220"/>
      <c r="U12" s="221"/>
    </row>
    <row r="13" spans="1:21" s="219" customFormat="1" ht="39.950000000000003" customHeight="1">
      <c r="A13" s="592">
        <f>'Lista Amoras'!A7</f>
        <v>2</v>
      </c>
      <c r="B13" s="341" t="str">
        <f>'Lista Amoras'!B7</f>
        <v>R. TANGERINA</v>
      </c>
      <c r="C13" s="222" t="e">
        <f>#REF!</f>
        <v>#REF!</v>
      </c>
      <c r="D13" s="215" t="str">
        <f>'Lista Amoras'!D7</f>
        <v>ICUÍ LARANJEIRA</v>
      </c>
      <c r="E13" s="215" t="str">
        <f>'Lista Amoras'!E7</f>
        <v>PISCINÃO</v>
      </c>
      <c r="F13" s="216">
        <f>'Lista Amoras'!F7</f>
        <v>319</v>
      </c>
      <c r="G13" s="217">
        <f>'Lista Amoras'!G7</f>
        <v>4</v>
      </c>
      <c r="H13" s="217">
        <f>'Lista Amoras'!H7</f>
        <v>4</v>
      </c>
      <c r="I13" s="217">
        <f>F13*G13</f>
        <v>1276</v>
      </c>
      <c r="J13" s="218"/>
      <c r="K13" s="218"/>
      <c r="L13" s="218"/>
      <c r="M13" s="218"/>
      <c r="N13" s="218"/>
      <c r="O13" s="218"/>
      <c r="P13" s="218"/>
      <c r="Q13" s="218"/>
      <c r="R13" s="593"/>
    </row>
    <row r="14" spans="1:21" s="219" customFormat="1" ht="39.950000000000003" customHeight="1">
      <c r="A14" s="592">
        <f>'Lista Amoras'!A8</f>
        <v>3</v>
      </c>
      <c r="B14" s="341" t="str">
        <f>'Lista Amoras'!B8</f>
        <v>PASS. LARANJEIRA</v>
      </c>
      <c r="C14" s="222" t="e">
        <f>#REF!</f>
        <v>#REF!</v>
      </c>
      <c r="D14" s="215" t="str">
        <f>'Lista Amoras'!D8</f>
        <v>ICUÍ LARANJEIRA</v>
      </c>
      <c r="E14" s="215" t="str">
        <f>'Lista Amoras'!E8</f>
        <v>PISCINÃO</v>
      </c>
      <c r="F14" s="216">
        <f>'Lista Amoras'!F8</f>
        <v>293</v>
      </c>
      <c r="G14" s="217">
        <f>'Lista Amoras'!G8</f>
        <v>4.5</v>
      </c>
      <c r="H14" s="217">
        <f>'Lista Amoras'!H8</f>
        <v>4.5</v>
      </c>
      <c r="I14" s="217">
        <f t="shared" ref="I14:I33" si="0">F14*G14</f>
        <v>1318.5</v>
      </c>
      <c r="J14" s="218"/>
      <c r="K14" s="218"/>
      <c r="L14" s="218"/>
      <c r="M14" s="218"/>
      <c r="N14" s="218"/>
      <c r="O14" s="218"/>
      <c r="P14" s="218"/>
      <c r="Q14" s="218"/>
      <c r="R14" s="593"/>
    </row>
    <row r="15" spans="1:21" s="219" customFormat="1" ht="39.950000000000003" customHeight="1">
      <c r="A15" s="592">
        <f>'Lista Amoras'!A9</f>
        <v>4</v>
      </c>
      <c r="B15" s="341" t="str">
        <f>'Lista Amoras'!B9</f>
        <v xml:space="preserve">TV. FÉ EM DEUS </v>
      </c>
      <c r="C15" s="222" t="e">
        <f>#REF!</f>
        <v>#REF!</v>
      </c>
      <c r="D15" s="215" t="str">
        <f>'Lista Amoras'!D9</f>
        <v>ICUÍ LARANJEIRA</v>
      </c>
      <c r="E15" s="215" t="str">
        <f>'Lista Amoras'!E9</f>
        <v>PISCINÃO</v>
      </c>
      <c r="F15" s="216">
        <f>'Lista Amoras'!F9</f>
        <v>159.88</v>
      </c>
      <c r="G15" s="217">
        <f>'Lista Amoras'!G9</f>
        <v>5.71</v>
      </c>
      <c r="H15" s="217">
        <f>'Lista Amoras'!H9</f>
        <v>5.71</v>
      </c>
      <c r="I15" s="217">
        <f t="shared" si="0"/>
        <v>912.91</v>
      </c>
      <c r="J15" s="218"/>
      <c r="K15" s="218"/>
      <c r="L15" s="218"/>
      <c r="M15" s="218"/>
      <c r="N15" s="218"/>
      <c r="O15" s="218"/>
      <c r="P15" s="218"/>
      <c r="Q15" s="218"/>
      <c r="R15" s="593"/>
    </row>
    <row r="16" spans="1:21" s="219" customFormat="1" ht="39.950000000000003" customHeight="1">
      <c r="A16" s="592">
        <f>'Lista Amoras'!A10</f>
        <v>5</v>
      </c>
      <c r="B16" s="341" t="str">
        <f>'Lista Amoras'!B10</f>
        <v>RUA PAULO ASSUNÇÃO</v>
      </c>
      <c r="C16" s="222" t="e">
        <f>#REF!</f>
        <v>#REF!</v>
      </c>
      <c r="D16" s="215" t="str">
        <f>'Lista Amoras'!D10</f>
        <v>ICUÍ LARANJEIRA</v>
      </c>
      <c r="E16" s="215" t="str">
        <f>'Lista Amoras'!E10</f>
        <v>PISCINÃO</v>
      </c>
      <c r="F16" s="216">
        <f>'Lista Amoras'!F10</f>
        <v>698.13</v>
      </c>
      <c r="G16" s="217">
        <f>'Lista Amoras'!G10</f>
        <v>5.58</v>
      </c>
      <c r="H16" s="217">
        <f>'Lista Amoras'!H10</f>
        <v>5.58</v>
      </c>
      <c r="I16" s="217">
        <f t="shared" si="0"/>
        <v>3895.57</v>
      </c>
      <c r="J16" s="218"/>
      <c r="K16" s="218"/>
      <c r="L16" s="218"/>
      <c r="M16" s="218"/>
      <c r="N16" s="218"/>
      <c r="O16" s="218"/>
      <c r="P16" s="218"/>
      <c r="Q16" s="218"/>
      <c r="R16" s="593"/>
    </row>
    <row r="17" spans="1:18" s="219" customFormat="1" ht="39.950000000000003" customHeight="1">
      <c r="A17" s="592">
        <f>'Lista Amoras'!A11</f>
        <v>6</v>
      </c>
      <c r="B17" s="341" t="str">
        <f>'Lista Amoras'!B11</f>
        <v>PASS PAULO ASSUNÇÃO</v>
      </c>
      <c r="C17" s="222" t="e">
        <f>#REF!</f>
        <v>#REF!</v>
      </c>
      <c r="D17" s="215" t="str">
        <f>'Lista Amoras'!D11</f>
        <v>ICUÍ LARANJEIRA</v>
      </c>
      <c r="E17" s="215" t="str">
        <f>'Lista Amoras'!E11</f>
        <v>PISCINÃO</v>
      </c>
      <c r="F17" s="216">
        <f>'Lista Amoras'!F11</f>
        <v>262.44</v>
      </c>
      <c r="G17" s="217">
        <f>'Lista Amoras'!G11</f>
        <v>5.2</v>
      </c>
      <c r="H17" s="217">
        <f>'Lista Amoras'!H11</f>
        <v>5.2</v>
      </c>
      <c r="I17" s="217">
        <f t="shared" si="0"/>
        <v>1364.69</v>
      </c>
      <c r="J17" s="218"/>
      <c r="K17" s="218"/>
      <c r="L17" s="218"/>
      <c r="M17" s="218"/>
      <c r="N17" s="218"/>
      <c r="O17" s="218"/>
      <c r="P17" s="218"/>
      <c r="Q17" s="218"/>
      <c r="R17" s="593"/>
    </row>
    <row r="18" spans="1:18" s="219" customFormat="1" ht="39.950000000000003" customHeight="1">
      <c r="A18" s="592">
        <f>'Lista Amoras'!A12</f>
        <v>7</v>
      </c>
      <c r="B18" s="341" t="str">
        <f>'Lista Amoras'!B12</f>
        <v>RUA DO PISCINÃO</v>
      </c>
      <c r="C18" s="222" t="e">
        <f>#REF!</f>
        <v>#REF!</v>
      </c>
      <c r="D18" s="215" t="str">
        <f>'Lista Amoras'!D12</f>
        <v>ICUÍ LARANJEIRA</v>
      </c>
      <c r="E18" s="215" t="str">
        <f>'Lista Amoras'!E12</f>
        <v>PISCINÃO</v>
      </c>
      <c r="F18" s="216">
        <f>'Lista Amoras'!F12</f>
        <v>438</v>
      </c>
      <c r="G18" s="217">
        <f>'Lista Amoras'!G12</f>
        <v>4.2</v>
      </c>
      <c r="H18" s="217">
        <f>'Lista Amoras'!H12</f>
        <v>4.2</v>
      </c>
      <c r="I18" s="217">
        <f t="shared" si="0"/>
        <v>1839.6</v>
      </c>
      <c r="J18" s="218"/>
      <c r="K18" s="218"/>
      <c r="L18" s="218"/>
      <c r="M18" s="218"/>
      <c r="N18" s="218"/>
      <c r="O18" s="218"/>
      <c r="P18" s="218"/>
      <c r="Q18" s="218"/>
      <c r="R18" s="593"/>
    </row>
    <row r="19" spans="1:18" s="219" customFormat="1" ht="39.950000000000003" customHeight="1">
      <c r="A19" s="592">
        <f>'Lista Amoras'!A13</f>
        <v>8</v>
      </c>
      <c r="B19" s="341" t="str">
        <f>'Lista Amoras'!B13</f>
        <v>TV DEUS PROVERÁ</v>
      </c>
      <c r="C19" s="222" t="e">
        <f>#REF!</f>
        <v>#REF!</v>
      </c>
      <c r="D19" s="215" t="str">
        <f>'Lista Amoras'!D13</f>
        <v>ICUÍ LARANJEIRA</v>
      </c>
      <c r="E19" s="215" t="str">
        <f>'Lista Amoras'!E13</f>
        <v>PISCINÃO</v>
      </c>
      <c r="F19" s="216">
        <f>'Lista Amoras'!F13</f>
        <v>182.75</v>
      </c>
      <c r="G19" s="217">
        <f>'Lista Amoras'!G13</f>
        <v>3.9</v>
      </c>
      <c r="H19" s="217">
        <f>'Lista Amoras'!H13</f>
        <v>3.9</v>
      </c>
      <c r="I19" s="217">
        <f>F19*G19</f>
        <v>712.73</v>
      </c>
      <c r="J19" s="218"/>
      <c r="K19" s="218"/>
      <c r="L19" s="218"/>
      <c r="M19" s="218"/>
      <c r="N19" s="218"/>
      <c r="O19" s="218"/>
      <c r="P19" s="218"/>
      <c r="Q19" s="218"/>
      <c r="R19" s="593"/>
    </row>
    <row r="20" spans="1:18" s="219" customFormat="1" ht="39.950000000000003" customHeight="1">
      <c r="A20" s="592">
        <f>'Lista Amoras'!A14</f>
        <v>9</v>
      </c>
      <c r="B20" s="341" t="str">
        <f>'Lista Amoras'!B14</f>
        <v>RUA A</v>
      </c>
      <c r="C20" s="222" t="e">
        <f>#REF!</f>
        <v>#REF!</v>
      </c>
      <c r="D20" s="215" t="str">
        <f>'Lista Amoras'!D14</f>
        <v>ICUÍ LARANJEIRA</v>
      </c>
      <c r="E20" s="215" t="str">
        <f>'Lista Amoras'!E14</f>
        <v>PISCINÃO</v>
      </c>
      <c r="F20" s="216">
        <f>'Lista Amoras'!F14</f>
        <v>131.02000000000001</v>
      </c>
      <c r="G20" s="217">
        <f>'Lista Amoras'!G14</f>
        <v>3.9</v>
      </c>
      <c r="H20" s="217">
        <f>'Lista Amoras'!H14</f>
        <v>3.9</v>
      </c>
      <c r="I20" s="217">
        <f t="shared" si="0"/>
        <v>510.98</v>
      </c>
      <c r="J20" s="218"/>
      <c r="K20" s="218"/>
      <c r="L20" s="218"/>
      <c r="M20" s="218"/>
      <c r="N20" s="218"/>
      <c r="O20" s="218"/>
      <c r="P20" s="218"/>
      <c r="Q20" s="218"/>
      <c r="R20" s="593"/>
    </row>
    <row r="21" spans="1:18" s="219" customFormat="1" ht="39.950000000000003" customHeight="1">
      <c r="A21" s="592">
        <f>'Lista Amoras'!A15</f>
        <v>10</v>
      </c>
      <c r="B21" s="341" t="str">
        <f>'Lista Amoras'!B15</f>
        <v>RUA B</v>
      </c>
      <c r="C21" s="222" t="e">
        <f>#REF!</f>
        <v>#REF!</v>
      </c>
      <c r="D21" s="215" t="str">
        <f>'Lista Amoras'!D15</f>
        <v>ICUÍ LARANJEIRA</v>
      </c>
      <c r="E21" s="215" t="str">
        <f>'Lista Amoras'!E15</f>
        <v>PISCINÃO</v>
      </c>
      <c r="F21" s="216">
        <f>'Lista Amoras'!F15</f>
        <v>123.33</v>
      </c>
      <c r="G21" s="217">
        <f>'Lista Amoras'!G15</f>
        <v>3.9</v>
      </c>
      <c r="H21" s="217">
        <f>'Lista Amoras'!H15</f>
        <v>3.9</v>
      </c>
      <c r="I21" s="217">
        <f t="shared" si="0"/>
        <v>480.99</v>
      </c>
      <c r="J21" s="218"/>
      <c r="K21" s="218"/>
      <c r="L21" s="218"/>
      <c r="M21" s="218"/>
      <c r="N21" s="218"/>
      <c r="O21" s="218"/>
      <c r="P21" s="218"/>
      <c r="Q21" s="218"/>
      <c r="R21" s="593"/>
    </row>
    <row r="22" spans="1:18" s="219" customFormat="1" ht="39.950000000000003" customHeight="1">
      <c r="A22" s="592">
        <v>11</v>
      </c>
      <c r="B22" s="341" t="str">
        <f>'Lista Amoras'!B16</f>
        <v>RUA C</v>
      </c>
      <c r="C22" s="222"/>
      <c r="D22" s="215" t="str">
        <f>'Lista Amoras'!D16</f>
        <v>ICUÍ LARANJEIRA</v>
      </c>
      <c r="E22" s="215" t="str">
        <f>'Lista Amoras'!E16</f>
        <v>PISCINÃO</v>
      </c>
      <c r="F22" s="216">
        <v>75</v>
      </c>
      <c r="G22" s="217">
        <f>'Lista Amoras'!G16</f>
        <v>3.9</v>
      </c>
      <c r="H22" s="217">
        <f>'Lista Amoras'!H16</f>
        <v>3.9</v>
      </c>
      <c r="I22" s="217">
        <f t="shared" si="0"/>
        <v>292.5</v>
      </c>
      <c r="J22" s="218"/>
      <c r="K22" s="218"/>
      <c r="L22" s="218"/>
      <c r="M22" s="218"/>
      <c r="N22" s="218"/>
      <c r="O22" s="218"/>
      <c r="P22" s="218"/>
      <c r="Q22" s="218"/>
      <c r="R22" s="593"/>
    </row>
    <row r="23" spans="1:18" s="219" customFormat="1" ht="39.950000000000003" customHeight="1">
      <c r="A23" s="592">
        <v>12</v>
      </c>
      <c r="B23" s="341" t="str">
        <f>'Lista Amoras'!B17</f>
        <v>CURVA ENTRE A RUA C E A RUA D</v>
      </c>
      <c r="C23" s="222"/>
      <c r="D23" s="215" t="str">
        <f>'Lista Amoras'!D17</f>
        <v>ICUÍ LARANJEIRA</v>
      </c>
      <c r="E23" s="215" t="str">
        <f>'Lista Amoras'!E17</f>
        <v>PISCINÃO</v>
      </c>
      <c r="F23" s="216">
        <f>'Lista Amoras'!F17</f>
        <v>0</v>
      </c>
      <c r="G23" s="217">
        <f>'Lista Amoras'!G17</f>
        <v>3.9</v>
      </c>
      <c r="H23" s="217">
        <f>'Lista Amoras'!H17</f>
        <v>3.9</v>
      </c>
      <c r="I23" s="217">
        <f t="shared" si="0"/>
        <v>0</v>
      </c>
      <c r="J23" s="218"/>
      <c r="K23" s="218"/>
      <c r="L23" s="218"/>
      <c r="M23" s="218"/>
      <c r="N23" s="218"/>
      <c r="O23" s="218"/>
      <c r="P23" s="218"/>
      <c r="Q23" s="218"/>
      <c r="R23" s="593"/>
    </row>
    <row r="24" spans="1:18" s="219" customFormat="1" ht="39.950000000000003" customHeight="1">
      <c r="A24" s="592">
        <v>13</v>
      </c>
      <c r="B24" s="341" t="str">
        <f>'Lista Amoras'!B18</f>
        <v>RUA D</v>
      </c>
      <c r="C24" s="222"/>
      <c r="D24" s="215" t="str">
        <f>'Lista Amoras'!D18</f>
        <v>ICUÍ LARANJEIRA</v>
      </c>
      <c r="E24" s="215" t="str">
        <f>'Lista Amoras'!E18</f>
        <v>PISCINÃO</v>
      </c>
      <c r="F24" s="216">
        <v>89</v>
      </c>
      <c r="G24" s="217">
        <f>'Lista Amoras'!G18</f>
        <v>3.9</v>
      </c>
      <c r="H24" s="217">
        <f>'Lista Amoras'!H18</f>
        <v>3.9</v>
      </c>
      <c r="I24" s="217">
        <f t="shared" si="0"/>
        <v>347.1</v>
      </c>
      <c r="J24" s="218"/>
      <c r="K24" s="218"/>
      <c r="L24" s="218"/>
      <c r="M24" s="218"/>
      <c r="N24" s="218"/>
      <c r="O24" s="218"/>
      <c r="P24" s="218"/>
      <c r="Q24" s="218"/>
      <c r="R24" s="593"/>
    </row>
    <row r="25" spans="1:18" s="219" customFormat="1" ht="39.950000000000003" customHeight="1">
      <c r="A25" s="592">
        <v>14</v>
      </c>
      <c r="B25" s="341" t="str">
        <f>'Lista Amoras'!B19</f>
        <v>RUA DAS ORQUIDEAS</v>
      </c>
      <c r="C25" s="222" t="e">
        <f>#REF!</f>
        <v>#REF!</v>
      </c>
      <c r="D25" s="215" t="str">
        <f>'Lista Amoras'!D19</f>
        <v>ICUÍ LARANJEIRA</v>
      </c>
      <c r="E25" s="215" t="str">
        <f>'Lista Amoras'!E19</f>
        <v>PISCINÃO</v>
      </c>
      <c r="F25" s="216">
        <f>'Lista Amoras'!F19</f>
        <v>151.97999999999999</v>
      </c>
      <c r="G25" s="217">
        <f>'Lista Amoras'!G19</f>
        <v>6.73</v>
      </c>
      <c r="H25" s="217">
        <f>'Lista Amoras'!H19</f>
        <v>6.73</v>
      </c>
      <c r="I25" s="217">
        <f t="shared" si="0"/>
        <v>1022.83</v>
      </c>
      <c r="J25" s="218"/>
      <c r="K25" s="218"/>
      <c r="L25" s="218"/>
      <c r="M25" s="218"/>
      <c r="N25" s="218"/>
      <c r="O25" s="218"/>
      <c r="P25" s="218"/>
      <c r="Q25" s="218"/>
      <c r="R25" s="593"/>
    </row>
    <row r="26" spans="1:18" s="219" customFormat="1" ht="39.950000000000003" customHeight="1">
      <c r="A26" s="592">
        <v>15</v>
      </c>
      <c r="B26" s="341" t="str">
        <f>'Lista Amoras'!B20</f>
        <v>RUA HUM</v>
      </c>
      <c r="C26" s="222" t="e">
        <f>#REF!</f>
        <v>#REF!</v>
      </c>
      <c r="D26" s="215" t="str">
        <f>'Lista Amoras'!D20</f>
        <v>ICUÍ LARANJEIRA</v>
      </c>
      <c r="E26" s="215" t="str">
        <f>'Lista Amoras'!E20</f>
        <v>PISCINÃO</v>
      </c>
      <c r="F26" s="216">
        <f>'Lista Amoras'!F20</f>
        <v>255</v>
      </c>
      <c r="G26" s="217">
        <f>'Lista Amoras'!G20</f>
        <v>4.5</v>
      </c>
      <c r="H26" s="217">
        <f>'Lista Amoras'!H20</f>
        <v>4.5</v>
      </c>
      <c r="I26" s="217">
        <f t="shared" si="0"/>
        <v>1147.5</v>
      </c>
      <c r="J26" s="218"/>
      <c r="K26" s="218"/>
      <c r="L26" s="218"/>
      <c r="M26" s="218"/>
      <c r="N26" s="218"/>
      <c r="O26" s="218"/>
      <c r="P26" s="218"/>
      <c r="Q26" s="218"/>
      <c r="R26" s="593"/>
    </row>
    <row r="27" spans="1:18" s="219" customFormat="1" ht="39.950000000000003" customHeight="1">
      <c r="A27" s="592">
        <v>16</v>
      </c>
      <c r="B27" s="341" t="str">
        <f>'Lista Amoras'!B21</f>
        <v>RUA DOIS</v>
      </c>
      <c r="C27" s="222" t="e">
        <f>#REF!</f>
        <v>#REF!</v>
      </c>
      <c r="D27" s="215" t="str">
        <f>'Lista Amoras'!D21</f>
        <v>ICUÍ LARANJEIRA</v>
      </c>
      <c r="E27" s="215" t="str">
        <f>'Lista Amoras'!E21</f>
        <v>PISCINÃO</v>
      </c>
      <c r="F27" s="216">
        <f>'Lista Amoras'!F21</f>
        <v>155</v>
      </c>
      <c r="G27" s="217">
        <f>'Lista Amoras'!G21</f>
        <v>5.3</v>
      </c>
      <c r="H27" s="217">
        <f>'Lista Amoras'!H21</f>
        <v>5.3</v>
      </c>
      <c r="I27" s="217">
        <f t="shared" si="0"/>
        <v>821.5</v>
      </c>
      <c r="J27" s="218"/>
      <c r="K27" s="218"/>
      <c r="L27" s="218"/>
      <c r="M27" s="218"/>
      <c r="N27" s="218"/>
      <c r="O27" s="218"/>
      <c r="P27" s="218"/>
      <c r="Q27" s="218"/>
      <c r="R27" s="593"/>
    </row>
    <row r="28" spans="1:18" s="219" customFormat="1" ht="39.950000000000003" customHeight="1">
      <c r="A28" s="592">
        <v>17</v>
      </c>
      <c r="B28" s="341" t="str">
        <f>'Lista Amoras'!B22</f>
        <v>RUA TRÊS</v>
      </c>
      <c r="C28" s="222" t="e">
        <f>#REF!</f>
        <v>#REF!</v>
      </c>
      <c r="D28" s="215" t="str">
        <f>'Lista Amoras'!D22</f>
        <v>ICUÍ LARANJEIRA</v>
      </c>
      <c r="E28" s="215" t="str">
        <f>'Lista Amoras'!E22</f>
        <v>PISCINÃO</v>
      </c>
      <c r="F28" s="216">
        <f>'Lista Amoras'!F22</f>
        <v>131</v>
      </c>
      <c r="G28" s="217">
        <f>'Lista Amoras'!G22</f>
        <v>6.5</v>
      </c>
      <c r="H28" s="217">
        <f>'Lista Amoras'!H22</f>
        <v>6.5</v>
      </c>
      <c r="I28" s="217">
        <f>F28*G28</f>
        <v>851.5</v>
      </c>
      <c r="J28" s="218"/>
      <c r="K28" s="218"/>
      <c r="L28" s="218"/>
      <c r="M28" s="218"/>
      <c r="N28" s="218"/>
      <c r="O28" s="218"/>
      <c r="P28" s="218"/>
      <c r="Q28" s="218"/>
      <c r="R28" s="593"/>
    </row>
    <row r="29" spans="1:18" s="219" customFormat="1" ht="39.950000000000003" customHeight="1">
      <c r="A29" s="592">
        <v>18</v>
      </c>
      <c r="B29" s="341" t="str">
        <f>'Lista Amoras'!B23</f>
        <v>PASS DA LUZ</v>
      </c>
      <c r="C29" s="222" t="e">
        <f>#REF!</f>
        <v>#REF!</v>
      </c>
      <c r="D29" s="215" t="str">
        <f>'Lista Amoras'!D23</f>
        <v>ICUÍ LARANJEIRA</v>
      </c>
      <c r="E29" s="215" t="str">
        <f>'Lista Amoras'!E23</f>
        <v>PISCINÃO</v>
      </c>
      <c r="F29" s="216">
        <f>'Lista Amoras'!F23</f>
        <v>72.790000000000006</v>
      </c>
      <c r="G29" s="217">
        <f>'Lista Amoras'!G23</f>
        <v>4</v>
      </c>
      <c r="H29" s="217">
        <f>'Lista Amoras'!H23</f>
        <v>4</v>
      </c>
      <c r="I29" s="217">
        <f t="shared" si="0"/>
        <v>291.16000000000003</v>
      </c>
      <c r="J29" s="218"/>
      <c r="K29" s="218"/>
      <c r="L29" s="218"/>
      <c r="M29" s="218"/>
      <c r="N29" s="218"/>
      <c r="O29" s="218"/>
      <c r="P29" s="218"/>
      <c r="Q29" s="218"/>
      <c r="R29" s="593"/>
    </row>
    <row r="30" spans="1:18" s="219" customFormat="1" ht="39.950000000000003" customHeight="1">
      <c r="A30" s="592">
        <v>19</v>
      </c>
      <c r="B30" s="341" t="str">
        <f>'Lista Amoras'!B24</f>
        <v>RUA FÉ EM DEUS</v>
      </c>
      <c r="C30" s="222" t="e">
        <f>#REF!</f>
        <v>#REF!</v>
      </c>
      <c r="D30" s="215" t="str">
        <f>'Lista Amoras'!D24</f>
        <v>ICUÍ LARANJEIRA</v>
      </c>
      <c r="E30" s="215" t="str">
        <f>'Lista Amoras'!E24</f>
        <v>PISCINÃO</v>
      </c>
      <c r="F30" s="216">
        <f>'Lista Amoras'!F24</f>
        <v>183</v>
      </c>
      <c r="G30" s="217">
        <f>'Lista Amoras'!G24</f>
        <v>4.41</v>
      </c>
      <c r="H30" s="217">
        <f>'Lista Amoras'!H24</f>
        <v>4.41</v>
      </c>
      <c r="I30" s="217">
        <f t="shared" si="0"/>
        <v>807.03</v>
      </c>
      <c r="J30" s="218"/>
      <c r="K30" s="218"/>
      <c r="L30" s="218"/>
      <c r="M30" s="218"/>
      <c r="N30" s="218"/>
      <c r="O30" s="218"/>
      <c r="P30" s="218"/>
      <c r="Q30" s="218"/>
      <c r="R30" s="593"/>
    </row>
    <row r="31" spans="1:18" s="219" customFormat="1" ht="39.950000000000003" customHeight="1">
      <c r="A31" s="592">
        <v>20</v>
      </c>
      <c r="B31" s="341" t="str">
        <f>'Lista Amoras'!B25</f>
        <v>PASS PRINCIPAL</v>
      </c>
      <c r="C31" s="222" t="e">
        <f>#REF!</f>
        <v>#REF!</v>
      </c>
      <c r="D31" s="215" t="str">
        <f>'Lista Amoras'!D25</f>
        <v>ICUÍ LARANJEIRA</v>
      </c>
      <c r="E31" s="215" t="str">
        <f>'Lista Amoras'!E25</f>
        <v>PISCINÃO</v>
      </c>
      <c r="F31" s="216">
        <v>153</v>
      </c>
      <c r="G31" s="217">
        <f>'Lista Amoras'!G25</f>
        <v>4.3</v>
      </c>
      <c r="H31" s="217">
        <f>'Lista Amoras'!H25</f>
        <v>4.3</v>
      </c>
      <c r="I31" s="217">
        <f t="shared" si="0"/>
        <v>657.9</v>
      </c>
      <c r="J31" s="218"/>
      <c r="K31" s="218"/>
      <c r="L31" s="218"/>
      <c r="M31" s="218"/>
      <c r="N31" s="218"/>
      <c r="O31" s="218"/>
      <c r="P31" s="218"/>
      <c r="Q31" s="218"/>
      <c r="R31" s="593"/>
    </row>
    <row r="32" spans="1:18" s="219" customFormat="1" ht="39.950000000000003" customHeight="1">
      <c r="A32" s="592">
        <v>21</v>
      </c>
      <c r="B32" s="341" t="str">
        <f>'Lista Amoras'!B26</f>
        <v>PASSAGEM BACELAR</v>
      </c>
      <c r="C32" s="222" t="e">
        <f>#REF!</f>
        <v>#REF!</v>
      </c>
      <c r="D32" s="215" t="str">
        <f>'Lista Amoras'!D26</f>
        <v>ICUÍ LARANJEIRA</v>
      </c>
      <c r="E32" s="215" t="str">
        <f>'Lista Amoras'!E26</f>
        <v>PISCINÃO</v>
      </c>
      <c r="F32" s="216">
        <f>'Lista Amoras'!F26</f>
        <v>520</v>
      </c>
      <c r="G32" s="217">
        <f>'Lista Amoras'!G26</f>
        <v>4.5</v>
      </c>
      <c r="H32" s="217">
        <f>'Lista Amoras'!H26</f>
        <v>4.5</v>
      </c>
      <c r="I32" s="217">
        <f t="shared" si="0"/>
        <v>2340</v>
      </c>
      <c r="J32" s="218"/>
      <c r="K32" s="218"/>
      <c r="L32" s="218"/>
      <c r="M32" s="218"/>
      <c r="N32" s="218"/>
      <c r="O32" s="218"/>
      <c r="P32" s="218"/>
      <c r="Q32" s="218"/>
      <c r="R32" s="593"/>
    </row>
    <row r="33" spans="1:18" s="219" customFormat="1" ht="39.950000000000003" customHeight="1">
      <c r="A33" s="592">
        <v>22</v>
      </c>
      <c r="B33" s="341" t="str">
        <f>'Lista Amoras'!B27</f>
        <v>PASS DEUS TEM PODER</v>
      </c>
      <c r="C33" s="222" t="e">
        <f>#REF!</f>
        <v>#REF!</v>
      </c>
      <c r="D33" s="215" t="str">
        <f>'Lista Amoras'!D27</f>
        <v>ICUÍ LARANJEIRA</v>
      </c>
      <c r="E33" s="215" t="str">
        <f>'Lista Amoras'!E27</f>
        <v>PISCINÃO</v>
      </c>
      <c r="F33" s="216">
        <f>'Lista Amoras'!F27</f>
        <v>483</v>
      </c>
      <c r="G33" s="217">
        <f>'Lista Amoras'!G27</f>
        <v>4.8499999999999996</v>
      </c>
      <c r="H33" s="217">
        <f>'Lista Amoras'!H27</f>
        <v>4.8499999999999996</v>
      </c>
      <c r="I33" s="217">
        <f t="shared" si="0"/>
        <v>2342.5500000000002</v>
      </c>
      <c r="J33" s="218"/>
      <c r="K33" s="218"/>
      <c r="L33" s="218"/>
      <c r="M33" s="218"/>
      <c r="N33" s="218"/>
      <c r="O33" s="218"/>
      <c r="P33" s="218"/>
      <c r="Q33" s="218"/>
      <c r="R33" s="593"/>
    </row>
    <row r="34" spans="1:18" s="219" customFormat="1" ht="39.950000000000003" customHeight="1">
      <c r="A34" s="592">
        <v>23</v>
      </c>
      <c r="B34" s="341" t="str">
        <f>'Lista Amoras'!B28</f>
        <v>PASS UNIÃO</v>
      </c>
      <c r="C34" s="222" t="e">
        <f>#REF!</f>
        <v>#REF!</v>
      </c>
      <c r="D34" s="215" t="str">
        <f>'Lista Amoras'!D28</f>
        <v>ICUÍ LARANJEIRA</v>
      </c>
      <c r="E34" s="215" t="str">
        <f>'Lista Amoras'!E28</f>
        <v>PISCINÃO</v>
      </c>
      <c r="F34" s="216">
        <f>'Lista Amoras'!F28</f>
        <v>147</v>
      </c>
      <c r="G34" s="217">
        <f>'Lista Amoras'!G28</f>
        <v>4.0999999999999996</v>
      </c>
      <c r="H34" s="217">
        <f>'Lista Amoras'!H28</f>
        <v>4.0999999999999996</v>
      </c>
      <c r="I34" s="217">
        <f>F34*G34</f>
        <v>602.70000000000005</v>
      </c>
      <c r="J34" s="218"/>
      <c r="K34" s="218"/>
      <c r="L34" s="218"/>
      <c r="M34" s="218"/>
      <c r="N34" s="218"/>
      <c r="O34" s="218"/>
      <c r="P34" s="218"/>
      <c r="Q34" s="218"/>
      <c r="R34" s="593"/>
    </row>
    <row r="35" spans="1:18" s="219" customFormat="1" ht="39.950000000000003" customHeight="1">
      <c r="A35" s="592">
        <v>24</v>
      </c>
      <c r="B35" s="341" t="str">
        <f>'Lista Amoras'!B29</f>
        <v>PASS SÃO JORGE</v>
      </c>
      <c r="C35" s="222" t="e">
        <f>#REF!</f>
        <v>#REF!</v>
      </c>
      <c r="D35" s="215" t="str">
        <f>'Lista Amoras'!D29</f>
        <v>ICUÍ LARANJEIRA</v>
      </c>
      <c r="E35" s="215" t="str">
        <f>'Lista Amoras'!E29</f>
        <v>PISCINÃO</v>
      </c>
      <c r="F35" s="216">
        <f>'Lista Amoras'!F29</f>
        <v>46.32</v>
      </c>
      <c r="G35" s="217">
        <f>'Lista Amoras'!G29</f>
        <v>4.5</v>
      </c>
      <c r="H35" s="217">
        <f>'Lista Amoras'!H29</f>
        <v>4.5</v>
      </c>
      <c r="I35" s="217">
        <f t="shared" ref="I35:I40" si="1">F35*G35</f>
        <v>208.44</v>
      </c>
      <c r="J35" s="218"/>
      <c r="K35" s="218"/>
      <c r="L35" s="218"/>
      <c r="M35" s="218"/>
      <c r="N35" s="218"/>
      <c r="O35" s="218"/>
      <c r="P35" s="218"/>
      <c r="Q35" s="218"/>
      <c r="R35" s="593"/>
    </row>
    <row r="36" spans="1:18" s="219" customFormat="1" ht="39.950000000000003" customHeight="1">
      <c r="A36" s="592">
        <v>25</v>
      </c>
      <c r="B36" s="341" t="str">
        <f>'Lista Amoras'!B30</f>
        <v>PASS AIRTON SENA</v>
      </c>
      <c r="C36" s="222" t="e">
        <f>#REF!</f>
        <v>#REF!</v>
      </c>
      <c r="D36" s="215" t="str">
        <f>'Lista Amoras'!D30</f>
        <v>ICUÍ LARANJEIRA</v>
      </c>
      <c r="E36" s="215" t="str">
        <f>'Lista Amoras'!E30</f>
        <v>PISCINÃO</v>
      </c>
      <c r="F36" s="216">
        <f>'Lista Amoras'!F30</f>
        <v>280.29000000000002</v>
      </c>
      <c r="G36" s="217">
        <f>'Lista Amoras'!G30</f>
        <v>4.3</v>
      </c>
      <c r="H36" s="217">
        <f>'Lista Amoras'!H30</f>
        <v>4.3</v>
      </c>
      <c r="I36" s="217">
        <f t="shared" si="1"/>
        <v>1205.25</v>
      </c>
      <c r="J36" s="218"/>
      <c r="K36" s="218"/>
      <c r="L36" s="218"/>
      <c r="M36" s="218"/>
      <c r="N36" s="218"/>
      <c r="O36" s="218"/>
      <c r="P36" s="218"/>
      <c r="Q36" s="218"/>
      <c r="R36" s="593"/>
    </row>
    <row r="37" spans="1:18" s="219" customFormat="1" ht="39.950000000000003" customHeight="1">
      <c r="A37" s="592">
        <v>26</v>
      </c>
      <c r="B37" s="341" t="str">
        <f>'Lista Amoras'!B31</f>
        <v>RUA AMINTAS PINHEIRO</v>
      </c>
      <c r="C37" s="222" t="e">
        <f>#REF!</f>
        <v>#REF!</v>
      </c>
      <c r="D37" s="215" t="str">
        <f>'Lista Amoras'!D31</f>
        <v>ICUÍ LARANJEIRA</v>
      </c>
      <c r="E37" s="215" t="str">
        <f>'Lista Amoras'!E31</f>
        <v>PISCINÃO</v>
      </c>
      <c r="F37" s="216">
        <f>'Lista Amoras'!F31</f>
        <v>514.52</v>
      </c>
      <c r="G37" s="217">
        <f>'Lista Amoras'!G31</f>
        <v>6.55</v>
      </c>
      <c r="H37" s="217">
        <f>'Lista Amoras'!H31</f>
        <v>6.55</v>
      </c>
      <c r="I37" s="217">
        <f t="shared" si="1"/>
        <v>3370.11</v>
      </c>
      <c r="J37" s="218"/>
      <c r="K37" s="218"/>
      <c r="L37" s="218"/>
      <c r="M37" s="218"/>
      <c r="N37" s="218"/>
      <c r="O37" s="218"/>
      <c r="P37" s="218"/>
      <c r="Q37" s="218"/>
      <c r="R37" s="593"/>
    </row>
    <row r="38" spans="1:18" s="219" customFormat="1" ht="39.950000000000003" customHeight="1">
      <c r="A38" s="592">
        <v>27</v>
      </c>
      <c r="B38" s="341" t="str">
        <f>'Lista Amoras'!B32</f>
        <v>PASS PRINC ISABEL</v>
      </c>
      <c r="C38" s="222" t="e">
        <f>#REF!</f>
        <v>#REF!</v>
      </c>
      <c r="D38" s="215" t="str">
        <f>'Lista Amoras'!D32</f>
        <v>ICUÍ LARANJEIRA</v>
      </c>
      <c r="E38" s="215" t="str">
        <f>'Lista Amoras'!E32</f>
        <v>PISCINÃO</v>
      </c>
      <c r="F38" s="216">
        <f>'Lista Amoras'!F32</f>
        <v>96.66</v>
      </c>
      <c r="G38" s="217">
        <f>'Lista Amoras'!G32</f>
        <v>4.55</v>
      </c>
      <c r="H38" s="217">
        <f>'Lista Amoras'!H32</f>
        <v>4.55</v>
      </c>
      <c r="I38" s="217">
        <f t="shared" si="1"/>
        <v>439.8</v>
      </c>
      <c r="J38" s="218"/>
      <c r="K38" s="218"/>
      <c r="L38" s="218"/>
      <c r="M38" s="218"/>
      <c r="N38" s="218"/>
      <c r="O38" s="218"/>
      <c r="P38" s="218"/>
      <c r="Q38" s="218"/>
      <c r="R38" s="593"/>
    </row>
    <row r="39" spans="1:18" s="219" customFormat="1" ht="39.950000000000003" customHeight="1">
      <c r="A39" s="592">
        <v>28</v>
      </c>
      <c r="B39" s="341" t="str">
        <f>'Lista Amoras'!B33</f>
        <v>PASS SANTA CLARA</v>
      </c>
      <c r="C39" s="222" t="e">
        <f>#REF!</f>
        <v>#REF!</v>
      </c>
      <c r="D39" s="215" t="str">
        <f>'Lista Amoras'!D33</f>
        <v>ICUÍ LARANJEIRA</v>
      </c>
      <c r="E39" s="215" t="str">
        <f>'Lista Amoras'!E33</f>
        <v>PISCINÃO</v>
      </c>
      <c r="F39" s="216">
        <f>'Lista Amoras'!F33</f>
        <v>95.95</v>
      </c>
      <c r="G39" s="217">
        <f>'Lista Amoras'!G33</f>
        <v>2.9</v>
      </c>
      <c r="H39" s="217">
        <f>'Lista Amoras'!H33</f>
        <v>2.9</v>
      </c>
      <c r="I39" s="217">
        <f t="shared" si="1"/>
        <v>278.26</v>
      </c>
      <c r="J39" s="218"/>
      <c r="K39" s="218"/>
      <c r="L39" s="218"/>
      <c r="M39" s="218"/>
      <c r="N39" s="218"/>
      <c r="O39" s="218"/>
      <c r="P39" s="218"/>
      <c r="Q39" s="218"/>
      <c r="R39" s="593"/>
    </row>
    <row r="40" spans="1:18" s="219" customFormat="1" ht="39.950000000000003" customHeight="1">
      <c r="A40" s="592">
        <v>29</v>
      </c>
      <c r="B40" s="341" t="str">
        <f>'Lista Amoras'!B34</f>
        <v>PASS AIRTON SENA 1</v>
      </c>
      <c r="C40" s="222" t="e">
        <f>#REF!</f>
        <v>#REF!</v>
      </c>
      <c r="D40" s="215" t="str">
        <f>'Lista Amoras'!D34</f>
        <v>ICUÍ LARANJEIRA</v>
      </c>
      <c r="E40" s="215" t="str">
        <f>'Lista Amoras'!E34</f>
        <v>PISCINÃO</v>
      </c>
      <c r="F40" s="216">
        <f>'Lista Amoras'!F34</f>
        <v>117.94</v>
      </c>
      <c r="G40" s="217">
        <f>'Lista Amoras'!G34</f>
        <v>4.7</v>
      </c>
      <c r="H40" s="217">
        <f>'Lista Amoras'!H34</f>
        <v>4.7</v>
      </c>
      <c r="I40" s="217">
        <f t="shared" si="1"/>
        <v>554.32000000000005</v>
      </c>
      <c r="J40" s="218"/>
      <c r="K40" s="218"/>
      <c r="L40" s="218"/>
      <c r="M40" s="218"/>
      <c r="N40" s="218"/>
      <c r="O40" s="218"/>
      <c r="P40" s="218"/>
      <c r="Q40" s="218"/>
      <c r="R40" s="593"/>
    </row>
    <row r="41" spans="1:18" s="219" customFormat="1" ht="39.950000000000003" customHeight="1" thickBot="1">
      <c r="A41" s="592">
        <v>30</v>
      </c>
      <c r="B41" s="341" t="str">
        <f>'Lista Amoras'!B35</f>
        <v>PASS TIM LOPES</v>
      </c>
      <c r="C41" s="222" t="e">
        <f>#REF!</f>
        <v>#REF!</v>
      </c>
      <c r="D41" s="215" t="str">
        <f>'Lista Amoras'!D35</f>
        <v>ICUÍ LARANJEIRA</v>
      </c>
      <c r="E41" s="215" t="str">
        <f>'Lista Amoras'!E35</f>
        <v>PISCINÃO</v>
      </c>
      <c r="F41" s="216">
        <f>'Lista Amoras'!F35</f>
        <v>108.35</v>
      </c>
      <c r="G41" s="217">
        <f>'Lista Amoras'!G35</f>
        <v>3.83</v>
      </c>
      <c r="H41" s="217">
        <f>'Lista Amoras'!H35</f>
        <v>3.83</v>
      </c>
      <c r="I41" s="217">
        <f>F41*G41</f>
        <v>414.98</v>
      </c>
      <c r="J41" s="218"/>
      <c r="K41" s="218"/>
      <c r="L41" s="218"/>
      <c r="M41" s="218"/>
      <c r="N41" s="218"/>
      <c r="O41" s="218"/>
      <c r="P41" s="218"/>
      <c r="Q41" s="218"/>
      <c r="R41" s="593"/>
    </row>
    <row r="42" spans="1:18" s="219" customFormat="1" ht="39.950000000000003" hidden="1" customHeight="1">
      <c r="A42" s="592"/>
      <c r="B42" s="341"/>
      <c r="C42" s="222"/>
      <c r="D42" s="215"/>
      <c r="E42" s="215"/>
      <c r="F42" s="216"/>
      <c r="G42" s="217"/>
      <c r="H42" s="217"/>
      <c r="I42" s="217"/>
      <c r="J42" s="218"/>
      <c r="K42" s="218"/>
      <c r="L42" s="218"/>
      <c r="M42" s="218"/>
      <c r="N42" s="218"/>
      <c r="O42" s="218"/>
      <c r="P42" s="218"/>
      <c r="Q42" s="218"/>
      <c r="R42" s="594"/>
    </row>
    <row r="43" spans="1:18" s="219" customFormat="1" ht="39.950000000000003" hidden="1" customHeight="1">
      <c r="A43" s="592"/>
      <c r="B43" s="341"/>
      <c r="C43" s="222"/>
      <c r="D43" s="215"/>
      <c r="E43" s="215"/>
      <c r="F43" s="216"/>
      <c r="G43" s="217"/>
      <c r="H43" s="217"/>
      <c r="I43" s="217"/>
      <c r="J43" s="218"/>
      <c r="K43" s="218"/>
      <c r="L43" s="218"/>
      <c r="M43" s="218"/>
      <c r="N43" s="218"/>
      <c r="O43" s="218"/>
      <c r="P43" s="218"/>
      <c r="Q43" s="218"/>
      <c r="R43" s="593"/>
    </row>
    <row r="44" spans="1:18" s="219" customFormat="1" ht="39.950000000000003" hidden="1" customHeight="1">
      <c r="A44" s="592"/>
      <c r="B44" s="341"/>
      <c r="C44" s="222"/>
      <c r="D44" s="215"/>
      <c r="E44" s="215"/>
      <c r="F44" s="216"/>
      <c r="G44" s="217"/>
      <c r="H44" s="217"/>
      <c r="I44" s="217"/>
      <c r="J44" s="218"/>
      <c r="K44" s="218"/>
      <c r="L44" s="218"/>
      <c r="M44" s="218"/>
      <c r="N44" s="218"/>
      <c r="O44" s="218"/>
      <c r="P44" s="218"/>
      <c r="Q44" s="218"/>
      <c r="R44" s="593"/>
    </row>
    <row r="45" spans="1:18" s="219" customFormat="1" ht="39.950000000000003" hidden="1" customHeight="1">
      <c r="A45" s="592"/>
      <c r="B45" s="341"/>
      <c r="C45" s="222"/>
      <c r="D45" s="215"/>
      <c r="E45" s="215"/>
      <c r="F45" s="216"/>
      <c r="G45" s="217"/>
      <c r="H45" s="217"/>
      <c r="I45" s="217"/>
      <c r="J45" s="218"/>
      <c r="K45" s="218"/>
      <c r="L45" s="218"/>
      <c r="M45" s="218"/>
      <c r="N45" s="218"/>
      <c r="O45" s="218"/>
      <c r="P45" s="218"/>
      <c r="Q45" s="218"/>
      <c r="R45" s="593"/>
    </row>
    <row r="46" spans="1:18" s="219" customFormat="1" ht="39.950000000000003" hidden="1" customHeight="1">
      <c r="A46" s="592"/>
      <c r="B46" s="341"/>
      <c r="C46" s="222"/>
      <c r="D46" s="215"/>
      <c r="E46" s="215"/>
      <c r="F46" s="216"/>
      <c r="G46" s="217"/>
      <c r="H46" s="217"/>
      <c r="I46" s="217"/>
      <c r="J46" s="218"/>
      <c r="K46" s="218"/>
      <c r="L46" s="218"/>
      <c r="M46" s="218"/>
      <c r="N46" s="218"/>
      <c r="O46" s="218"/>
      <c r="P46" s="218"/>
      <c r="Q46" s="218"/>
      <c r="R46" s="594"/>
    </row>
    <row r="47" spans="1:18" s="219" customFormat="1" ht="39.950000000000003" hidden="1" customHeight="1">
      <c r="A47" s="592"/>
      <c r="B47" s="341"/>
      <c r="C47" s="222"/>
      <c r="D47" s="215"/>
      <c r="E47" s="215"/>
      <c r="F47" s="216"/>
      <c r="G47" s="217"/>
      <c r="H47" s="217"/>
      <c r="I47" s="217"/>
      <c r="J47" s="218"/>
      <c r="K47" s="218"/>
      <c r="L47" s="218"/>
      <c r="M47" s="218"/>
      <c r="N47" s="218"/>
      <c r="O47" s="218"/>
      <c r="P47" s="218"/>
      <c r="Q47" s="218"/>
      <c r="R47" s="593"/>
    </row>
    <row r="48" spans="1:18" s="219" customFormat="1" ht="39.950000000000003" hidden="1" customHeight="1">
      <c r="A48" s="592"/>
      <c r="B48" s="341"/>
      <c r="C48" s="222"/>
      <c r="D48" s="215"/>
      <c r="E48" s="215"/>
      <c r="F48" s="216"/>
      <c r="G48" s="217"/>
      <c r="H48" s="217"/>
      <c r="I48" s="217"/>
      <c r="J48" s="218"/>
      <c r="K48" s="218"/>
      <c r="L48" s="218"/>
      <c r="M48" s="218"/>
      <c r="N48" s="218"/>
      <c r="O48" s="218"/>
      <c r="P48" s="218"/>
      <c r="Q48" s="218"/>
      <c r="R48" s="593"/>
    </row>
    <row r="49" spans="1:18" s="219" customFormat="1" ht="39.950000000000003" hidden="1" customHeight="1">
      <c r="A49" s="592"/>
      <c r="B49" s="341"/>
      <c r="C49" s="222"/>
      <c r="D49" s="215"/>
      <c r="E49" s="215"/>
      <c r="F49" s="216"/>
      <c r="G49" s="217"/>
      <c r="H49" s="217"/>
      <c r="I49" s="217"/>
      <c r="J49" s="218"/>
      <c r="K49" s="218"/>
      <c r="L49" s="218"/>
      <c r="M49" s="218"/>
      <c r="N49" s="218"/>
      <c r="O49" s="218"/>
      <c r="P49" s="218"/>
      <c r="Q49" s="218"/>
      <c r="R49" s="593"/>
    </row>
    <row r="50" spans="1:18" s="219" customFormat="1" ht="39.950000000000003" hidden="1" customHeight="1">
      <c r="A50" s="592"/>
      <c r="B50" s="341"/>
      <c r="C50" s="222"/>
      <c r="D50" s="215"/>
      <c r="E50" s="215"/>
      <c r="F50" s="216"/>
      <c r="G50" s="217"/>
      <c r="H50" s="217"/>
      <c r="I50" s="217"/>
      <c r="J50" s="218"/>
      <c r="K50" s="218"/>
      <c r="L50" s="218"/>
      <c r="M50" s="218"/>
      <c r="N50" s="218"/>
      <c r="O50" s="218"/>
      <c r="P50" s="218"/>
      <c r="Q50" s="218"/>
      <c r="R50" s="593"/>
    </row>
    <row r="51" spans="1:18" s="219" customFormat="1" ht="39.950000000000003" hidden="1" customHeight="1">
      <c r="A51" s="592"/>
      <c r="B51" s="341"/>
      <c r="C51" s="222"/>
      <c r="D51" s="215"/>
      <c r="E51" s="215"/>
      <c r="F51" s="216"/>
      <c r="G51" s="217"/>
      <c r="H51" s="217"/>
      <c r="I51" s="217"/>
      <c r="J51" s="218"/>
      <c r="K51" s="218"/>
      <c r="L51" s="218"/>
      <c r="M51" s="218"/>
      <c r="N51" s="218"/>
      <c r="O51" s="218"/>
      <c r="P51" s="218"/>
      <c r="Q51" s="218"/>
      <c r="R51" s="593"/>
    </row>
    <row r="52" spans="1:18" s="219" customFormat="1" ht="39.950000000000003" hidden="1" customHeight="1">
      <c r="A52" s="592"/>
      <c r="B52" s="341"/>
      <c r="C52" s="222"/>
      <c r="D52" s="215"/>
      <c r="E52" s="215"/>
      <c r="F52" s="216"/>
      <c r="G52" s="217"/>
      <c r="H52" s="217"/>
      <c r="I52" s="217"/>
      <c r="J52" s="218"/>
      <c r="K52" s="218"/>
      <c r="L52" s="218"/>
      <c r="M52" s="218"/>
      <c r="N52" s="218"/>
      <c r="O52" s="218"/>
      <c r="P52" s="218"/>
      <c r="Q52" s="218"/>
      <c r="R52" s="593"/>
    </row>
    <row r="53" spans="1:18" s="219" customFormat="1" ht="39.950000000000003" hidden="1" customHeight="1">
      <c r="A53" s="592"/>
      <c r="B53" s="341"/>
      <c r="C53" s="222"/>
      <c r="D53" s="215"/>
      <c r="E53" s="215"/>
      <c r="F53" s="216"/>
      <c r="G53" s="217"/>
      <c r="H53" s="217"/>
      <c r="I53" s="217"/>
      <c r="J53" s="218"/>
      <c r="K53" s="218"/>
      <c r="L53" s="218"/>
      <c r="M53" s="218"/>
      <c r="N53" s="218"/>
      <c r="O53" s="218"/>
      <c r="P53" s="218"/>
      <c r="Q53" s="218"/>
      <c r="R53" s="593"/>
    </row>
    <row r="54" spans="1:18" s="219" customFormat="1" ht="39.950000000000003" hidden="1" customHeight="1">
      <c r="A54" s="592"/>
      <c r="B54" s="341"/>
      <c r="C54" s="222"/>
      <c r="D54" s="215"/>
      <c r="E54" s="215"/>
      <c r="F54" s="216"/>
      <c r="G54" s="217"/>
      <c r="H54" s="217"/>
      <c r="I54" s="217"/>
      <c r="J54" s="218"/>
      <c r="K54" s="218"/>
      <c r="L54" s="218"/>
      <c r="M54" s="218"/>
      <c r="N54" s="218"/>
      <c r="O54" s="218"/>
      <c r="P54" s="218"/>
      <c r="Q54" s="218"/>
      <c r="R54" s="593"/>
    </row>
    <row r="55" spans="1:18" s="219" customFormat="1" ht="39.950000000000003" hidden="1" customHeight="1">
      <c r="A55" s="592"/>
      <c r="B55" s="341"/>
      <c r="C55" s="222"/>
      <c r="D55" s="215"/>
      <c r="E55" s="215"/>
      <c r="F55" s="216"/>
      <c r="G55" s="217"/>
      <c r="H55" s="217"/>
      <c r="I55" s="217"/>
      <c r="J55" s="218"/>
      <c r="K55" s="218"/>
      <c r="L55" s="218"/>
      <c r="M55" s="218"/>
      <c r="N55" s="218"/>
      <c r="O55" s="218"/>
      <c r="P55" s="218"/>
      <c r="Q55" s="218"/>
      <c r="R55" s="593"/>
    </row>
    <row r="56" spans="1:18" s="219" customFormat="1" ht="39.950000000000003" hidden="1" customHeight="1">
      <c r="A56" s="592"/>
      <c r="B56" s="341"/>
      <c r="C56" s="222"/>
      <c r="D56" s="215"/>
      <c r="E56" s="215"/>
      <c r="F56" s="216"/>
      <c r="G56" s="217"/>
      <c r="H56" s="217"/>
      <c r="I56" s="217"/>
      <c r="J56" s="218"/>
      <c r="K56" s="218"/>
      <c r="L56" s="218"/>
      <c r="M56" s="218"/>
      <c r="N56" s="218"/>
      <c r="O56" s="218"/>
      <c r="P56" s="218"/>
      <c r="Q56" s="218"/>
      <c r="R56" s="593"/>
    </row>
    <row r="57" spans="1:18" s="219" customFormat="1" ht="39.950000000000003" hidden="1" customHeight="1">
      <c r="A57" s="592"/>
      <c r="B57" s="341"/>
      <c r="C57" s="222"/>
      <c r="D57" s="215"/>
      <c r="E57" s="215"/>
      <c r="F57" s="216"/>
      <c r="G57" s="217"/>
      <c r="H57" s="217"/>
      <c r="I57" s="217"/>
      <c r="J57" s="218"/>
      <c r="K57" s="218"/>
      <c r="L57" s="218"/>
      <c r="M57" s="218"/>
      <c r="N57" s="218"/>
      <c r="O57" s="218"/>
      <c r="P57" s="218"/>
      <c r="Q57" s="218"/>
      <c r="R57" s="593"/>
    </row>
    <row r="58" spans="1:18" s="219" customFormat="1" ht="39.950000000000003" hidden="1" customHeight="1">
      <c r="A58" s="592"/>
      <c r="B58" s="341"/>
      <c r="C58" s="222"/>
      <c r="D58" s="215"/>
      <c r="E58" s="215"/>
      <c r="F58" s="216"/>
      <c r="G58" s="217"/>
      <c r="H58" s="217"/>
      <c r="I58" s="217"/>
      <c r="J58" s="218"/>
      <c r="K58" s="218"/>
      <c r="L58" s="218"/>
      <c r="M58" s="218"/>
      <c r="N58" s="218"/>
      <c r="O58" s="218"/>
      <c r="P58" s="218"/>
      <c r="Q58" s="218"/>
      <c r="R58" s="593"/>
    </row>
    <row r="59" spans="1:18" s="219" customFormat="1" ht="39.950000000000003" hidden="1" customHeight="1">
      <c r="A59" s="592"/>
      <c r="B59" s="341"/>
      <c r="C59" s="222"/>
      <c r="D59" s="215"/>
      <c r="E59" s="215"/>
      <c r="F59" s="216"/>
      <c r="G59" s="217"/>
      <c r="H59" s="217"/>
      <c r="I59" s="217"/>
      <c r="J59" s="218"/>
      <c r="K59" s="218"/>
      <c r="L59" s="218"/>
      <c r="M59" s="218"/>
      <c r="N59" s="218"/>
      <c r="O59" s="218"/>
      <c r="P59" s="218"/>
      <c r="Q59" s="218"/>
      <c r="R59" s="593"/>
    </row>
    <row r="60" spans="1:18" s="219" customFormat="1" ht="39.950000000000003" hidden="1" customHeight="1">
      <c r="A60" s="592"/>
      <c r="B60" s="341"/>
      <c r="C60" s="222"/>
      <c r="D60" s="215"/>
      <c r="E60" s="215"/>
      <c r="F60" s="216"/>
      <c r="G60" s="217"/>
      <c r="H60" s="217"/>
      <c r="I60" s="217"/>
      <c r="J60" s="218"/>
      <c r="K60" s="218"/>
      <c r="L60" s="218"/>
      <c r="M60" s="218"/>
      <c r="N60" s="218"/>
      <c r="O60" s="218"/>
      <c r="P60" s="218"/>
      <c r="Q60" s="218"/>
      <c r="R60" s="593"/>
    </row>
    <row r="61" spans="1:18" s="219" customFormat="1" ht="39.950000000000003" hidden="1" customHeight="1">
      <c r="A61" s="592"/>
      <c r="B61" s="341"/>
      <c r="C61" s="222"/>
      <c r="D61" s="215"/>
      <c r="E61" s="215"/>
      <c r="F61" s="216"/>
      <c r="G61" s="217"/>
      <c r="H61" s="217"/>
      <c r="I61" s="217"/>
      <c r="J61" s="218"/>
      <c r="K61" s="218"/>
      <c r="L61" s="218"/>
      <c r="M61" s="218"/>
      <c r="N61" s="218"/>
      <c r="O61" s="218"/>
      <c r="P61" s="218"/>
      <c r="Q61" s="218"/>
      <c r="R61" s="593"/>
    </row>
    <row r="62" spans="1:18" s="219" customFormat="1" ht="39.950000000000003" hidden="1" customHeight="1">
      <c r="A62" s="592"/>
      <c r="B62" s="341"/>
      <c r="C62" s="222"/>
      <c r="D62" s="215"/>
      <c r="E62" s="215"/>
      <c r="F62" s="216"/>
      <c r="G62" s="217"/>
      <c r="H62" s="217"/>
      <c r="I62" s="217"/>
      <c r="J62" s="218"/>
      <c r="K62" s="218"/>
      <c r="L62" s="218"/>
      <c r="M62" s="218"/>
      <c r="N62" s="218"/>
      <c r="O62" s="218"/>
      <c r="P62" s="218"/>
      <c r="Q62" s="218"/>
      <c r="R62" s="593"/>
    </row>
    <row r="63" spans="1:18" s="219" customFormat="1" ht="39.950000000000003" hidden="1" customHeight="1">
      <c r="A63" s="592"/>
      <c r="B63" s="341"/>
      <c r="C63" s="222"/>
      <c r="D63" s="215"/>
      <c r="E63" s="215"/>
      <c r="F63" s="216"/>
      <c r="G63" s="217"/>
      <c r="H63" s="217"/>
      <c r="I63" s="217"/>
      <c r="J63" s="218"/>
      <c r="K63" s="218"/>
      <c r="L63" s="218"/>
      <c r="M63" s="218"/>
      <c r="N63" s="218"/>
      <c r="O63" s="218"/>
      <c r="P63" s="218"/>
      <c r="Q63" s="218"/>
      <c r="R63" s="593"/>
    </row>
    <row r="64" spans="1:18" s="219" customFormat="1" ht="39.950000000000003" hidden="1" customHeight="1">
      <c r="A64" s="592"/>
      <c r="B64" s="341"/>
      <c r="C64" s="222"/>
      <c r="D64" s="215"/>
      <c r="E64" s="215"/>
      <c r="F64" s="216"/>
      <c r="G64" s="217"/>
      <c r="H64" s="217"/>
      <c r="I64" s="217"/>
      <c r="J64" s="218"/>
      <c r="K64" s="218"/>
      <c r="L64" s="218"/>
      <c r="M64" s="218"/>
      <c r="N64" s="218"/>
      <c r="O64" s="218"/>
      <c r="P64" s="218"/>
      <c r="Q64" s="218"/>
      <c r="R64" s="593"/>
    </row>
    <row r="65" spans="1:18" s="219" customFormat="1" ht="39.950000000000003" hidden="1" customHeight="1">
      <c r="A65" s="592"/>
      <c r="B65" s="341"/>
      <c r="C65" s="222"/>
      <c r="D65" s="215"/>
      <c r="E65" s="215"/>
      <c r="F65" s="216"/>
      <c r="G65" s="217"/>
      <c r="H65" s="217"/>
      <c r="I65" s="217"/>
      <c r="J65" s="218"/>
      <c r="K65" s="218"/>
      <c r="L65" s="218"/>
      <c r="M65" s="218"/>
      <c r="N65" s="218"/>
      <c r="O65" s="218"/>
      <c r="P65" s="218"/>
      <c r="Q65" s="218"/>
      <c r="R65" s="593"/>
    </row>
    <row r="66" spans="1:18" s="219" customFormat="1" ht="39.950000000000003" hidden="1" customHeight="1">
      <c r="A66" s="592"/>
      <c r="B66" s="341"/>
      <c r="C66" s="222"/>
      <c r="D66" s="215"/>
      <c r="E66" s="215"/>
      <c r="F66" s="216"/>
      <c r="G66" s="217"/>
      <c r="H66" s="217"/>
      <c r="I66" s="217"/>
      <c r="J66" s="218"/>
      <c r="K66" s="218"/>
      <c r="L66" s="218"/>
      <c r="M66" s="218"/>
      <c r="N66" s="218"/>
      <c r="O66" s="218"/>
      <c r="P66" s="218"/>
      <c r="Q66" s="218"/>
      <c r="R66" s="593"/>
    </row>
    <row r="67" spans="1:18" s="219" customFormat="1" ht="39.950000000000003" hidden="1" customHeight="1">
      <c r="A67" s="592"/>
      <c r="B67" s="341"/>
      <c r="C67" s="222"/>
      <c r="D67" s="215"/>
      <c r="E67" s="215"/>
      <c r="F67" s="216"/>
      <c r="G67" s="217"/>
      <c r="H67" s="217"/>
      <c r="I67" s="217"/>
      <c r="J67" s="218"/>
      <c r="K67" s="218"/>
      <c r="L67" s="218"/>
      <c r="M67" s="218"/>
      <c r="N67" s="218"/>
      <c r="O67" s="218"/>
      <c r="P67" s="218"/>
      <c r="Q67" s="218"/>
      <c r="R67" s="593"/>
    </row>
    <row r="68" spans="1:18" s="219" customFormat="1" ht="39.950000000000003" hidden="1" customHeight="1">
      <c r="A68" s="592"/>
      <c r="B68" s="341"/>
      <c r="C68" s="222"/>
      <c r="D68" s="215"/>
      <c r="E68" s="215"/>
      <c r="F68" s="216"/>
      <c r="G68" s="217"/>
      <c r="H68" s="217"/>
      <c r="I68" s="217"/>
      <c r="J68" s="218"/>
      <c r="K68" s="218"/>
      <c r="L68" s="218"/>
      <c r="M68" s="218"/>
      <c r="N68" s="218"/>
      <c r="O68" s="218"/>
      <c r="P68" s="218"/>
      <c r="Q68" s="218"/>
      <c r="R68" s="593"/>
    </row>
    <row r="69" spans="1:18" s="219" customFormat="1" ht="39.950000000000003" hidden="1" customHeight="1">
      <c r="A69" s="592"/>
      <c r="B69" s="341"/>
      <c r="C69" s="222"/>
      <c r="D69" s="215"/>
      <c r="E69" s="215"/>
      <c r="F69" s="216"/>
      <c r="G69" s="217"/>
      <c r="H69" s="217"/>
      <c r="I69" s="217"/>
      <c r="J69" s="218"/>
      <c r="K69" s="218"/>
      <c r="L69" s="218"/>
      <c r="M69" s="218"/>
      <c r="N69" s="218"/>
      <c r="O69" s="218"/>
      <c r="P69" s="218"/>
      <c r="Q69" s="218"/>
      <c r="R69" s="593"/>
    </row>
    <row r="70" spans="1:18" s="219" customFormat="1" ht="39.950000000000003" hidden="1" customHeight="1">
      <c r="A70" s="595"/>
      <c r="B70" s="342"/>
      <c r="C70" s="222"/>
      <c r="D70" s="215"/>
      <c r="E70" s="215"/>
      <c r="F70" s="216"/>
      <c r="G70" s="217"/>
      <c r="H70" s="217"/>
      <c r="I70" s="217"/>
      <c r="J70" s="218"/>
      <c r="K70" s="218"/>
      <c r="L70" s="218"/>
      <c r="M70" s="218"/>
      <c r="N70" s="218"/>
      <c r="O70" s="218"/>
      <c r="P70" s="218"/>
      <c r="Q70" s="218"/>
      <c r="R70" s="593"/>
    </row>
    <row r="71" spans="1:18" s="219" customFormat="1" ht="39.950000000000003" hidden="1" customHeight="1">
      <c r="A71" s="595"/>
      <c r="B71" s="342"/>
      <c r="C71" s="222"/>
      <c r="D71" s="215"/>
      <c r="E71" s="215"/>
      <c r="F71" s="216"/>
      <c r="G71" s="217"/>
      <c r="H71" s="217"/>
      <c r="I71" s="217"/>
      <c r="J71" s="218"/>
      <c r="K71" s="218"/>
      <c r="L71" s="218"/>
      <c r="M71" s="218"/>
      <c r="N71" s="218"/>
      <c r="O71" s="218"/>
      <c r="P71" s="218"/>
      <c r="Q71" s="218"/>
      <c r="R71" s="593"/>
    </row>
    <row r="72" spans="1:18" s="219" customFormat="1" ht="39.950000000000003" hidden="1" customHeight="1">
      <c r="A72" s="595"/>
      <c r="B72" s="342"/>
      <c r="C72" s="222"/>
      <c r="D72" s="215"/>
      <c r="E72" s="215"/>
      <c r="F72" s="216"/>
      <c r="G72" s="217"/>
      <c r="H72" s="217"/>
      <c r="I72" s="217"/>
      <c r="J72" s="218"/>
      <c r="K72" s="218"/>
      <c r="L72" s="218"/>
      <c r="M72" s="218"/>
      <c r="N72" s="218"/>
      <c r="O72" s="218"/>
      <c r="P72" s="218"/>
      <c r="Q72" s="218"/>
      <c r="R72" s="593"/>
    </row>
    <row r="73" spans="1:18" s="219" customFormat="1" ht="39.950000000000003" hidden="1" customHeight="1">
      <c r="A73" s="595"/>
      <c r="B73" s="342"/>
      <c r="C73" s="222"/>
      <c r="D73" s="215"/>
      <c r="E73" s="215"/>
      <c r="F73" s="216"/>
      <c r="G73" s="217"/>
      <c r="H73" s="217"/>
      <c r="I73" s="217"/>
      <c r="J73" s="218"/>
      <c r="K73" s="218"/>
      <c r="L73" s="218"/>
      <c r="M73" s="218"/>
      <c r="N73" s="218"/>
      <c r="O73" s="218"/>
      <c r="P73" s="218"/>
      <c r="Q73" s="218"/>
      <c r="R73" s="593"/>
    </row>
    <row r="74" spans="1:18" s="219" customFormat="1" ht="39.950000000000003" hidden="1" customHeight="1">
      <c r="A74" s="595"/>
      <c r="B74" s="342"/>
      <c r="C74" s="222"/>
      <c r="D74" s="215"/>
      <c r="E74" s="215"/>
      <c r="F74" s="216"/>
      <c r="G74" s="217"/>
      <c r="H74" s="217"/>
      <c r="I74" s="217"/>
      <c r="J74" s="218"/>
      <c r="K74" s="218"/>
      <c r="L74" s="218"/>
      <c r="M74" s="218"/>
      <c r="N74" s="218"/>
      <c r="O74" s="218"/>
      <c r="P74" s="218"/>
      <c r="Q74" s="218"/>
      <c r="R74" s="593"/>
    </row>
    <row r="75" spans="1:18" s="219" customFormat="1" ht="39.950000000000003" hidden="1" customHeight="1">
      <c r="A75" s="595"/>
      <c r="B75" s="342"/>
      <c r="C75" s="222"/>
      <c r="D75" s="215"/>
      <c r="E75" s="215"/>
      <c r="F75" s="216"/>
      <c r="G75" s="217"/>
      <c r="H75" s="217"/>
      <c r="I75" s="217"/>
      <c r="J75" s="218"/>
      <c r="K75" s="218"/>
      <c r="L75" s="218"/>
      <c r="M75" s="218"/>
      <c r="N75" s="218"/>
      <c r="O75" s="218"/>
      <c r="P75" s="218"/>
      <c r="Q75" s="218"/>
      <c r="R75" s="593"/>
    </row>
    <row r="76" spans="1:18" s="219" customFormat="1" ht="39.950000000000003" hidden="1" customHeight="1">
      <c r="A76" s="595"/>
      <c r="B76" s="342"/>
      <c r="C76" s="222"/>
      <c r="D76" s="215"/>
      <c r="E76" s="215"/>
      <c r="F76" s="216"/>
      <c r="G76" s="217"/>
      <c r="H76" s="217"/>
      <c r="I76" s="217"/>
      <c r="J76" s="218"/>
      <c r="K76" s="218"/>
      <c r="L76" s="218"/>
      <c r="M76" s="218"/>
      <c r="N76" s="218"/>
      <c r="O76" s="218"/>
      <c r="P76" s="218"/>
      <c r="Q76" s="218"/>
      <c r="R76" s="593"/>
    </row>
    <row r="77" spans="1:18" s="219" customFormat="1" ht="39.950000000000003" hidden="1" customHeight="1">
      <c r="A77" s="595"/>
      <c r="B77" s="342"/>
      <c r="C77" s="222"/>
      <c r="D77" s="215"/>
      <c r="E77" s="215"/>
      <c r="F77" s="216"/>
      <c r="G77" s="217"/>
      <c r="H77" s="217"/>
      <c r="I77" s="217"/>
      <c r="J77" s="218"/>
      <c r="K77" s="218"/>
      <c r="L77" s="218"/>
      <c r="M77" s="218"/>
      <c r="N77" s="218"/>
      <c r="O77" s="218"/>
      <c r="P77" s="218"/>
      <c r="Q77" s="218"/>
      <c r="R77" s="593"/>
    </row>
    <row r="78" spans="1:18" s="219" customFormat="1" ht="39.950000000000003" hidden="1" customHeight="1">
      <c r="A78" s="595"/>
      <c r="B78" s="342"/>
      <c r="C78" s="222"/>
      <c r="D78" s="215"/>
      <c r="E78" s="215"/>
      <c r="F78" s="216"/>
      <c r="G78" s="217"/>
      <c r="H78" s="217"/>
      <c r="I78" s="217"/>
      <c r="J78" s="218"/>
      <c r="K78" s="218"/>
      <c r="L78" s="218"/>
      <c r="M78" s="218"/>
      <c r="N78" s="218"/>
      <c r="O78" s="218"/>
      <c r="P78" s="218"/>
      <c r="Q78" s="218"/>
      <c r="R78" s="593"/>
    </row>
    <row r="79" spans="1:18" s="219" customFormat="1" ht="39.950000000000003" hidden="1" customHeight="1">
      <c r="A79" s="595"/>
      <c r="B79" s="342"/>
      <c r="C79" s="222"/>
      <c r="D79" s="215"/>
      <c r="E79" s="215"/>
      <c r="F79" s="216"/>
      <c r="G79" s="217"/>
      <c r="H79" s="217"/>
      <c r="I79" s="217"/>
      <c r="J79" s="218"/>
      <c r="K79" s="218"/>
      <c r="L79" s="218"/>
      <c r="M79" s="218"/>
      <c r="N79" s="218"/>
      <c r="O79" s="218"/>
      <c r="P79" s="218"/>
      <c r="Q79" s="218"/>
      <c r="R79" s="593"/>
    </row>
    <row r="80" spans="1:18" s="219" customFormat="1" ht="39.950000000000003" hidden="1" customHeight="1">
      <c r="A80" s="595"/>
      <c r="B80" s="342"/>
      <c r="C80" s="222"/>
      <c r="D80" s="215"/>
      <c r="E80" s="215"/>
      <c r="F80" s="216"/>
      <c r="G80" s="217"/>
      <c r="H80" s="217"/>
      <c r="I80" s="217"/>
      <c r="J80" s="218"/>
      <c r="K80" s="218"/>
      <c r="L80" s="218"/>
      <c r="M80" s="218"/>
      <c r="N80" s="218"/>
      <c r="O80" s="218"/>
      <c r="P80" s="218"/>
      <c r="Q80" s="218"/>
      <c r="R80" s="593"/>
    </row>
    <row r="81" spans="1:20" s="219" customFormat="1" ht="39.950000000000003" hidden="1" customHeight="1">
      <c r="A81" s="595"/>
      <c r="B81" s="342"/>
      <c r="C81" s="222"/>
      <c r="D81" s="215"/>
      <c r="E81" s="215"/>
      <c r="F81" s="216"/>
      <c r="G81" s="217"/>
      <c r="H81" s="217"/>
      <c r="I81" s="217"/>
      <c r="J81" s="218"/>
      <c r="K81" s="218"/>
      <c r="L81" s="218"/>
      <c r="M81" s="218"/>
      <c r="N81" s="218"/>
      <c r="O81" s="218"/>
      <c r="P81" s="218"/>
      <c r="Q81" s="218"/>
      <c r="R81" s="593"/>
    </row>
    <row r="82" spans="1:20" s="219" customFormat="1" ht="39.950000000000003" hidden="1" customHeight="1">
      <c r="A82" s="595"/>
      <c r="B82" s="342"/>
      <c r="C82" s="222"/>
      <c r="D82" s="215"/>
      <c r="E82" s="215"/>
      <c r="F82" s="216"/>
      <c r="G82" s="217"/>
      <c r="H82" s="217"/>
      <c r="I82" s="217"/>
      <c r="J82" s="218"/>
      <c r="K82" s="218"/>
      <c r="L82" s="218"/>
      <c r="M82" s="218"/>
      <c r="N82" s="218"/>
      <c r="O82" s="218"/>
      <c r="P82" s="218"/>
      <c r="Q82" s="218"/>
      <c r="R82" s="593"/>
    </row>
    <row r="83" spans="1:20" s="219" customFormat="1" ht="39.950000000000003" hidden="1" customHeight="1" thickBot="1">
      <c r="A83" s="595"/>
      <c r="B83" s="342"/>
      <c r="C83" s="222"/>
      <c r="D83" s="215"/>
      <c r="E83" s="215"/>
      <c r="F83" s="216"/>
      <c r="G83" s="217"/>
      <c r="H83" s="217"/>
      <c r="I83" s="217"/>
      <c r="J83" s="218"/>
      <c r="K83" s="218"/>
      <c r="L83" s="218"/>
      <c r="M83" s="218"/>
      <c r="N83" s="218"/>
      <c r="O83" s="218"/>
      <c r="P83" s="218"/>
      <c r="Q83" s="218"/>
      <c r="R83" s="593"/>
    </row>
    <row r="84" spans="1:20" s="225" customFormat="1" ht="50.25" customHeight="1">
      <c r="A84" s="774" t="s">
        <v>254</v>
      </c>
      <c r="B84" s="774"/>
      <c r="C84" s="774"/>
      <c r="D84" s="774"/>
      <c r="E84" s="596"/>
      <c r="F84" s="597">
        <f>SUM(F12:F83)</f>
        <v>6585.35</v>
      </c>
      <c r="G84" s="598"/>
      <c r="H84" s="598"/>
      <c r="I84" s="597">
        <f t="shared" ref="I84:R84" si="2">SUM(I12:I83)</f>
        <v>31515.4</v>
      </c>
      <c r="J84" s="599">
        <f t="shared" si="2"/>
        <v>0</v>
      </c>
      <c r="K84" s="599">
        <f t="shared" si="2"/>
        <v>0</v>
      </c>
      <c r="L84" s="599">
        <f t="shared" si="2"/>
        <v>0</v>
      </c>
      <c r="M84" s="599">
        <f t="shared" si="2"/>
        <v>0</v>
      </c>
      <c r="N84" s="599">
        <f t="shared" si="2"/>
        <v>0</v>
      </c>
      <c r="O84" s="599">
        <f t="shared" si="2"/>
        <v>0</v>
      </c>
      <c r="P84" s="599">
        <f t="shared" si="2"/>
        <v>0</v>
      </c>
      <c r="Q84" s="599"/>
      <c r="R84" s="600">
        <f t="shared" si="2"/>
        <v>0</v>
      </c>
      <c r="S84" s="327"/>
      <c r="T84" s="327"/>
    </row>
    <row r="86" spans="1:20">
      <c r="A86" s="767"/>
      <c r="B86" s="767"/>
      <c r="C86" s="767"/>
      <c r="D86" s="767"/>
      <c r="E86" s="767"/>
      <c r="F86" s="767"/>
      <c r="G86" s="767"/>
      <c r="H86" s="767"/>
      <c r="I86" s="767"/>
      <c r="J86" s="767"/>
      <c r="K86" s="767"/>
      <c r="L86" s="767"/>
      <c r="M86" s="767"/>
      <c r="N86" s="767"/>
      <c r="O86" s="767"/>
      <c r="P86" s="767"/>
      <c r="Q86" s="767"/>
      <c r="R86" s="767"/>
    </row>
    <row r="87" spans="1:20">
      <c r="A87" s="767"/>
      <c r="B87" s="767"/>
      <c r="C87" s="767"/>
      <c r="D87" s="767"/>
      <c r="E87" s="767"/>
      <c r="F87" s="767"/>
      <c r="G87" s="767"/>
      <c r="H87" s="767"/>
      <c r="I87" s="767"/>
      <c r="J87" s="767"/>
      <c r="K87" s="767"/>
      <c r="L87" s="767"/>
      <c r="M87" s="767"/>
      <c r="N87" s="767"/>
      <c r="O87" s="767"/>
      <c r="P87" s="767"/>
      <c r="Q87" s="767"/>
      <c r="R87" s="767"/>
    </row>
    <row r="88" spans="1:20">
      <c r="A88" s="767"/>
      <c r="B88" s="767"/>
      <c r="C88" s="767"/>
      <c r="D88" s="767"/>
      <c r="E88" s="767"/>
      <c r="F88" s="767"/>
      <c r="G88" s="767"/>
      <c r="H88" s="767"/>
      <c r="I88" s="767"/>
      <c r="J88" s="767"/>
      <c r="K88" s="767"/>
      <c r="L88" s="767"/>
      <c r="M88" s="767"/>
      <c r="N88" s="767"/>
      <c r="O88" s="767"/>
      <c r="P88" s="767"/>
      <c r="Q88" s="767"/>
      <c r="R88" s="767"/>
    </row>
    <row r="89" spans="1:20">
      <c r="A89" s="767"/>
      <c r="B89" s="767"/>
      <c r="C89" s="767"/>
      <c r="D89" s="767"/>
      <c r="E89" s="767"/>
      <c r="F89" s="767"/>
      <c r="G89" s="767"/>
      <c r="H89" s="767"/>
      <c r="I89" s="767"/>
      <c r="J89" s="767"/>
      <c r="K89" s="767"/>
      <c r="L89" s="767"/>
      <c r="M89" s="767"/>
      <c r="N89" s="767"/>
      <c r="O89" s="767"/>
      <c r="P89" s="767"/>
      <c r="Q89" s="767"/>
      <c r="R89" s="767"/>
    </row>
    <row r="90" spans="1:20">
      <c r="A90" s="767"/>
      <c r="B90" s="767"/>
      <c r="C90" s="767"/>
      <c r="D90" s="767"/>
      <c r="E90" s="767"/>
      <c r="F90" s="767"/>
      <c r="G90" s="767"/>
      <c r="H90" s="767"/>
      <c r="I90" s="767"/>
      <c r="J90" s="767"/>
      <c r="K90" s="767"/>
      <c r="L90" s="767"/>
      <c r="M90" s="767"/>
      <c r="N90" s="767"/>
      <c r="O90" s="767"/>
      <c r="P90" s="767"/>
      <c r="Q90" s="767"/>
      <c r="R90" s="767"/>
    </row>
    <row r="91" spans="1:20">
      <c r="A91" s="767"/>
      <c r="B91" s="767"/>
      <c r="C91" s="767"/>
      <c r="D91" s="767"/>
      <c r="E91" s="767"/>
      <c r="F91" s="767"/>
      <c r="G91" s="767"/>
      <c r="H91" s="767"/>
      <c r="I91" s="767"/>
      <c r="J91" s="767"/>
      <c r="K91" s="767"/>
      <c r="L91" s="767"/>
      <c r="M91" s="767"/>
      <c r="N91" s="767"/>
      <c r="O91" s="767"/>
      <c r="P91" s="767"/>
      <c r="Q91" s="767"/>
      <c r="R91" s="767"/>
    </row>
    <row r="92" spans="1:20">
      <c r="A92" s="767"/>
      <c r="B92" s="767"/>
      <c r="C92" s="767"/>
      <c r="D92" s="767"/>
      <c r="E92" s="767"/>
      <c r="F92" s="767"/>
      <c r="G92" s="767"/>
      <c r="H92" s="767"/>
      <c r="I92" s="767"/>
      <c r="J92" s="767"/>
      <c r="K92" s="767"/>
      <c r="L92" s="767"/>
      <c r="M92" s="767"/>
      <c r="N92" s="767"/>
      <c r="O92" s="767"/>
      <c r="P92" s="767"/>
      <c r="Q92" s="767"/>
      <c r="R92" s="767"/>
    </row>
    <row r="93" spans="1:20">
      <c r="A93" s="767"/>
      <c r="B93" s="767"/>
      <c r="C93" s="767"/>
      <c r="D93" s="767"/>
      <c r="E93" s="767"/>
      <c r="F93" s="767"/>
      <c r="G93" s="767"/>
      <c r="H93" s="767"/>
      <c r="I93" s="767"/>
      <c r="J93" s="767"/>
      <c r="K93" s="767"/>
      <c r="L93" s="767"/>
      <c r="M93" s="767"/>
      <c r="N93" s="767"/>
      <c r="O93" s="767"/>
      <c r="P93" s="767"/>
      <c r="Q93" s="767"/>
      <c r="R93" s="767"/>
    </row>
    <row r="94" spans="1:20">
      <c r="A94" s="767"/>
      <c r="B94" s="767"/>
      <c r="C94" s="767"/>
      <c r="D94" s="767"/>
      <c r="E94" s="767"/>
      <c r="F94" s="767"/>
      <c r="G94" s="767"/>
      <c r="H94" s="767"/>
      <c r="I94" s="767"/>
      <c r="J94" s="767"/>
      <c r="K94" s="767"/>
      <c r="L94" s="767"/>
      <c r="M94" s="767"/>
      <c r="N94" s="767"/>
      <c r="O94" s="767"/>
      <c r="P94" s="767"/>
      <c r="Q94" s="767"/>
      <c r="R94" s="767"/>
    </row>
    <row r="95" spans="1:20">
      <c r="A95" s="767"/>
      <c r="B95" s="767"/>
      <c r="C95" s="767"/>
      <c r="D95" s="767"/>
      <c r="E95" s="767"/>
      <c r="F95" s="767"/>
      <c r="G95" s="767"/>
      <c r="H95" s="767"/>
      <c r="I95" s="767"/>
      <c r="J95" s="767"/>
      <c r="K95" s="767"/>
      <c r="L95" s="767"/>
      <c r="M95" s="767"/>
      <c r="N95" s="767"/>
      <c r="O95" s="767"/>
      <c r="P95" s="767"/>
      <c r="Q95" s="767"/>
      <c r="R95" s="767"/>
    </row>
    <row r="96" spans="1:20">
      <c r="A96" s="767"/>
      <c r="B96" s="767"/>
      <c r="C96" s="767"/>
      <c r="D96" s="767"/>
      <c r="E96" s="767"/>
      <c r="F96" s="767"/>
      <c r="G96" s="767"/>
      <c r="H96" s="767"/>
      <c r="I96" s="767"/>
      <c r="J96" s="767"/>
      <c r="K96" s="767"/>
      <c r="L96" s="767"/>
      <c r="M96" s="767"/>
      <c r="N96" s="767"/>
      <c r="O96" s="767"/>
      <c r="P96" s="767"/>
      <c r="Q96" s="767"/>
      <c r="R96" s="767"/>
    </row>
    <row r="97" spans="1:18">
      <c r="A97" s="767"/>
      <c r="B97" s="767"/>
      <c r="C97" s="767"/>
      <c r="D97" s="767"/>
      <c r="E97" s="767"/>
      <c r="F97" s="767"/>
      <c r="G97" s="767"/>
      <c r="H97" s="767"/>
      <c r="I97" s="767"/>
      <c r="J97" s="767"/>
      <c r="K97" s="767"/>
      <c r="L97" s="767"/>
      <c r="M97" s="767"/>
      <c r="N97" s="767"/>
      <c r="O97" s="767"/>
      <c r="P97" s="767"/>
      <c r="Q97" s="767"/>
      <c r="R97" s="767"/>
    </row>
  </sheetData>
  <sheetProtection formatCells="0" formatColumns="0" formatRows="0" insertColumns="0" insertRows="0" insertHyperlinks="0" deleteColumns="0" deleteRows="0"/>
  <mergeCells count="14">
    <mergeCell ref="A92:R94"/>
    <mergeCell ref="A95:R97"/>
    <mergeCell ref="A7:R7"/>
    <mergeCell ref="A9:R9"/>
    <mergeCell ref="A10:R10"/>
    <mergeCell ref="A84:D84"/>
    <mergeCell ref="A86:R88"/>
    <mergeCell ref="A89:R91"/>
    <mergeCell ref="A6:R6"/>
    <mergeCell ref="A1:R1"/>
    <mergeCell ref="A2:R2"/>
    <mergeCell ref="A3:R3"/>
    <mergeCell ref="A4:R4"/>
    <mergeCell ref="A5:R5"/>
  </mergeCells>
  <printOptions horizontalCentered="1"/>
  <pageMargins left="0.51181102362204722" right="0.51181102362204722" top="0.33" bottom="0.33" header="0.31496062992125984" footer="0.31496062992125984"/>
  <pageSetup paperSize="9" scale="37" orientation="landscape" horizontalDpi="300" verticalDpi="300"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Planilha19">
    <tabColor theme="7" tint="0.39997558519241921"/>
  </sheetPr>
  <dimension ref="A1:J47"/>
  <sheetViews>
    <sheetView view="pageBreakPreview" zoomScale="85" zoomScaleNormal="100" zoomScaleSheetLayoutView="85" workbookViewId="0">
      <selection activeCell="C14" sqref="C14"/>
    </sheetView>
  </sheetViews>
  <sheetFormatPr defaultColWidth="9.140625" defaultRowHeight="14.25"/>
  <cols>
    <col min="1" max="1" width="10.28515625" style="95" customWidth="1"/>
    <col min="2" max="2" width="10.7109375" style="95" customWidth="1"/>
    <col min="3" max="3" width="45.7109375" style="95" customWidth="1"/>
    <col min="4" max="7" width="14.7109375" style="95" customWidth="1"/>
    <col min="8" max="8" width="11.7109375" style="94" customWidth="1"/>
    <col min="9" max="9" width="9.140625" style="94"/>
    <col min="10" max="16384" width="9.140625" style="95"/>
  </cols>
  <sheetData>
    <row r="1" spans="1:10">
      <c r="A1" s="90"/>
      <c r="B1" s="91"/>
      <c r="C1" s="91"/>
      <c r="D1" s="91"/>
      <c r="E1" s="91"/>
      <c r="F1" s="91"/>
      <c r="G1" s="92"/>
      <c r="H1" s="93"/>
    </row>
    <row r="2" spans="1:10" ht="50.25" customHeight="1">
      <c r="A2" s="913"/>
      <c r="B2" s="914"/>
      <c r="C2" s="914"/>
      <c r="D2" s="914"/>
      <c r="E2" s="914"/>
      <c r="F2" s="914"/>
      <c r="G2" s="1104"/>
      <c r="H2" s="93"/>
    </row>
    <row r="3" spans="1:10" ht="16.5">
      <c r="A3" s="1119" t="s">
        <v>17</v>
      </c>
      <c r="B3" s="1120"/>
      <c r="C3" s="1120"/>
      <c r="D3" s="1120"/>
      <c r="E3" s="1120"/>
      <c r="F3" s="1120"/>
      <c r="G3" s="1121"/>
      <c r="H3" s="96"/>
    </row>
    <row r="4" spans="1:10">
      <c r="A4" s="913" t="s">
        <v>181</v>
      </c>
      <c r="B4" s="914"/>
      <c r="C4" s="914"/>
      <c r="D4" s="914"/>
      <c r="E4" s="914"/>
      <c r="F4" s="914"/>
      <c r="G4" s="1104"/>
      <c r="H4" s="96"/>
    </row>
    <row r="5" spans="1:10">
      <c r="A5" s="1122" t="s">
        <v>16</v>
      </c>
      <c r="B5" s="1123"/>
      <c r="C5" s="1123"/>
      <c r="D5" s="1123"/>
      <c r="E5" s="1123"/>
      <c r="F5" s="1123"/>
      <c r="G5" s="1124"/>
      <c r="H5" s="96"/>
    </row>
    <row r="6" spans="1:10">
      <c r="A6" s="295"/>
      <c r="B6" s="93"/>
      <c r="C6" s="93"/>
      <c r="D6" s="93"/>
      <c r="E6" s="93"/>
      <c r="F6" s="93"/>
      <c r="G6" s="296"/>
      <c r="H6" s="96"/>
    </row>
    <row r="7" spans="1:10" ht="41.25" customHeight="1">
      <c r="A7" s="304" t="s">
        <v>399</v>
      </c>
      <c r="B7" s="1110" t="str">
        <f>ORÇAMENTO!D9</f>
        <v>SISTEMA DE SANEAMENTO INTEGRADO NO BAIRRO DO ICUÍ: ABASTECIMENTO DE ÁGUA, DRENAGEM URBANA E MANEJO DE ÁGUAS PLUVIAIS E PAVIMENTAÇÃO NO MUNICÍPIO DE ANANINDEUA/ PA</v>
      </c>
      <c r="C7" s="1111"/>
      <c r="D7" s="1111"/>
      <c r="E7" s="1111"/>
      <c r="F7" s="1111"/>
      <c r="G7" s="1112"/>
      <c r="H7" s="299"/>
    </row>
    <row r="8" spans="1:10" ht="15" thickBot="1">
      <c r="A8" s="1125"/>
      <c r="B8" s="1126"/>
      <c r="C8" s="1126"/>
      <c r="D8" s="1126"/>
      <c r="E8" s="1126"/>
      <c r="F8" s="1126"/>
      <c r="G8" s="1127"/>
      <c r="H8" s="96"/>
    </row>
    <row r="9" spans="1:10" ht="15" thickTop="1">
      <c r="A9" s="1131" t="s">
        <v>384</v>
      </c>
      <c r="B9" s="214" t="s">
        <v>180</v>
      </c>
      <c r="C9" s="1133" t="s">
        <v>398</v>
      </c>
      <c r="D9" s="1134"/>
      <c r="E9" s="1134"/>
      <c r="F9" s="1135"/>
      <c r="G9" s="278" t="s">
        <v>401</v>
      </c>
      <c r="H9" s="97"/>
    </row>
    <row r="10" spans="1:10" ht="15" thickBot="1">
      <c r="A10" s="1132"/>
      <c r="B10" s="213">
        <v>44866</v>
      </c>
      <c r="C10" s="1136"/>
      <c r="D10" s="1137"/>
      <c r="E10" s="1137"/>
      <c r="F10" s="1138"/>
      <c r="G10" s="279" t="s">
        <v>361</v>
      </c>
      <c r="H10" s="97"/>
    </row>
    <row r="11" spans="1:10" ht="15" thickTop="1">
      <c r="A11" s="1139"/>
      <c r="B11" s="1140"/>
      <c r="C11" s="1140"/>
      <c r="D11" s="1140"/>
      <c r="E11" s="1140"/>
      <c r="F11" s="1140"/>
      <c r="G11" s="1141"/>
      <c r="H11" s="97"/>
    </row>
    <row r="12" spans="1:10" s="100" customFormat="1" ht="20.100000000000001" customHeight="1">
      <c r="A12" s="201" t="s">
        <v>33</v>
      </c>
      <c r="B12" s="202" t="s">
        <v>225</v>
      </c>
      <c r="C12" s="203" t="s">
        <v>34</v>
      </c>
      <c r="D12" s="202" t="s">
        <v>35</v>
      </c>
      <c r="E12" s="203" t="s">
        <v>145</v>
      </c>
      <c r="F12" s="204" t="s">
        <v>36</v>
      </c>
      <c r="G12" s="205" t="s">
        <v>37</v>
      </c>
      <c r="H12" s="101"/>
      <c r="I12" s="94"/>
    </row>
    <row r="13" spans="1:10" s="100" customFormat="1" ht="20.100000000000001" customHeight="1">
      <c r="A13" s="1113" t="s">
        <v>32</v>
      </c>
      <c r="B13" s="1114"/>
      <c r="C13" s="1114"/>
      <c r="D13" s="1114"/>
      <c r="E13" s="1114"/>
      <c r="F13" s="1114"/>
      <c r="G13" s="1115"/>
      <c r="H13" s="98"/>
      <c r="I13" s="94">
        <v>1.28</v>
      </c>
      <c r="J13" s="99">
        <f>G44</f>
        <v>203.37</v>
      </c>
    </row>
    <row r="14" spans="1:10" s="100" customFormat="1" ht="30" customHeight="1">
      <c r="A14" s="102">
        <v>1</v>
      </c>
      <c r="B14" s="103" t="s">
        <v>325</v>
      </c>
      <c r="C14" s="104" t="s">
        <v>258</v>
      </c>
      <c r="D14" s="105" t="s">
        <v>38</v>
      </c>
      <c r="E14" s="106" t="str">
        <f>'[55]Composição ORSE'!$H$12</f>
        <v xml:space="preserve"> 0,0059524</v>
      </c>
      <c r="F14" s="107">
        <v>20.63</v>
      </c>
      <c r="G14" s="108">
        <f>E14*F14</f>
        <v>0.12</v>
      </c>
      <c r="H14" s="109">
        <v>1.34E-2</v>
      </c>
      <c r="I14" s="94">
        <f>$I$13</f>
        <v>1.28</v>
      </c>
    </row>
    <row r="15" spans="1:10" s="100" customFormat="1" ht="30" customHeight="1">
      <c r="A15" s="133">
        <v>2</v>
      </c>
      <c r="B15" s="134" t="s">
        <v>39</v>
      </c>
      <c r="C15" s="135" t="s">
        <v>183</v>
      </c>
      <c r="D15" s="136" t="s">
        <v>38</v>
      </c>
      <c r="E15" s="137" t="str">
        <f>'[55]Composição ORSE'!$H$20</f>
        <v xml:space="preserve"> 0,0178571</v>
      </c>
      <c r="F15" s="138">
        <v>19.059999999999999</v>
      </c>
      <c r="G15" s="108">
        <f>E15*F15</f>
        <v>0.34</v>
      </c>
      <c r="H15" s="109">
        <v>3.5000000000000003E-2</v>
      </c>
      <c r="I15" s="94">
        <f t="shared" ref="I15:I29" si="0">$I$13</f>
        <v>1.28</v>
      </c>
    </row>
    <row r="16" spans="1:10" s="100" customFormat="1" ht="20.100000000000001" customHeight="1">
      <c r="A16" s="1105" t="s">
        <v>40</v>
      </c>
      <c r="B16" s="1106"/>
      <c r="C16" s="1106"/>
      <c r="D16" s="1106"/>
      <c r="E16" s="1106"/>
      <c r="F16" s="1106"/>
      <c r="G16" s="303">
        <f>SUM(G14:G15)</f>
        <v>0.46</v>
      </c>
      <c r="H16" s="110"/>
      <c r="I16" s="94"/>
    </row>
    <row r="17" spans="1:10" s="100" customFormat="1" ht="20.100000000000001" customHeight="1">
      <c r="A17" s="1113" t="s">
        <v>41</v>
      </c>
      <c r="B17" s="1114"/>
      <c r="C17" s="1114"/>
      <c r="D17" s="1114"/>
      <c r="E17" s="1114"/>
      <c r="F17" s="1114"/>
      <c r="G17" s="1115"/>
      <c r="H17" s="98"/>
      <c r="I17" s="94"/>
    </row>
    <row r="18" spans="1:10" s="100" customFormat="1" ht="30" customHeight="1">
      <c r="A18" s="102">
        <v>1</v>
      </c>
      <c r="B18" s="113">
        <v>5903</v>
      </c>
      <c r="C18" s="114" t="s">
        <v>228</v>
      </c>
      <c r="D18" s="105" t="s">
        <v>170</v>
      </c>
      <c r="E18" s="106">
        <v>7.8E-2</v>
      </c>
      <c r="F18" s="107">
        <v>55.24</v>
      </c>
      <c r="G18" s="108">
        <f>E18*F18</f>
        <v>4.3099999999999996</v>
      </c>
      <c r="H18" s="109">
        <v>3.5000000000000003E-2</v>
      </c>
      <c r="I18" s="94">
        <f t="shared" si="0"/>
        <v>1.28</v>
      </c>
      <c r="J18" s="100">
        <f>77.84/2</f>
        <v>38.92</v>
      </c>
    </row>
    <row r="19" spans="1:10" s="100" customFormat="1" ht="30" customHeight="1">
      <c r="A19" s="102">
        <v>2</v>
      </c>
      <c r="B19" s="113">
        <v>5901</v>
      </c>
      <c r="C19" s="114" t="s">
        <v>227</v>
      </c>
      <c r="D19" s="105" t="s">
        <v>168</v>
      </c>
      <c r="E19" s="106">
        <v>2.1999999999999999E-2</v>
      </c>
      <c r="F19" s="107">
        <v>316.79000000000002</v>
      </c>
      <c r="G19" s="108">
        <f>E19*F19</f>
        <v>6.97</v>
      </c>
      <c r="H19" s="109">
        <v>1.34E-2</v>
      </c>
      <c r="I19" s="94">
        <f t="shared" si="0"/>
        <v>1.28</v>
      </c>
    </row>
    <row r="20" spans="1:10" s="100" customFormat="1" ht="30" customHeight="1">
      <c r="A20" s="102">
        <v>3</v>
      </c>
      <c r="B20" s="113">
        <v>5689</v>
      </c>
      <c r="C20" s="114" t="s">
        <v>326</v>
      </c>
      <c r="D20" s="105" t="s">
        <v>168</v>
      </c>
      <c r="E20" s="106">
        <v>0.13850000000000001</v>
      </c>
      <c r="F20" s="107">
        <v>7.34</v>
      </c>
      <c r="G20" s="108">
        <f t="shared" ref="G20:G29" si="1">E20*F20</f>
        <v>1.02</v>
      </c>
      <c r="H20" s="109">
        <v>1.34E-2</v>
      </c>
      <c r="I20" s="94">
        <f t="shared" si="0"/>
        <v>1.28</v>
      </c>
      <c r="J20" s="100">
        <f>15.35/2</f>
        <v>7.6749999999999998</v>
      </c>
    </row>
    <row r="21" spans="1:10" s="100" customFormat="1" ht="30" customHeight="1">
      <c r="A21" s="102">
        <v>4</v>
      </c>
      <c r="B21" s="113">
        <v>5690</v>
      </c>
      <c r="C21" s="114" t="s">
        <v>327</v>
      </c>
      <c r="D21" s="105" t="s">
        <v>170</v>
      </c>
      <c r="E21" s="106">
        <v>0.1615</v>
      </c>
      <c r="F21" s="107">
        <v>4.5599999999999996</v>
      </c>
      <c r="G21" s="108">
        <f t="shared" si="1"/>
        <v>0.74</v>
      </c>
      <c r="H21" s="109">
        <v>1.34E-2</v>
      </c>
      <c r="I21" s="94">
        <f t="shared" si="0"/>
        <v>1.28</v>
      </c>
    </row>
    <row r="22" spans="1:10" s="100" customFormat="1" ht="30" customHeight="1">
      <c r="A22" s="102">
        <v>5</v>
      </c>
      <c r="B22" s="113">
        <v>5934</v>
      </c>
      <c r="C22" s="114" t="s">
        <v>230</v>
      </c>
      <c r="D22" s="105" t="s">
        <v>170</v>
      </c>
      <c r="E22" s="106">
        <v>7.1999999999999995E-2</v>
      </c>
      <c r="F22" s="107">
        <v>80.22</v>
      </c>
      <c r="G22" s="108">
        <f t="shared" si="1"/>
        <v>5.78</v>
      </c>
      <c r="H22" s="109">
        <v>4.6399999999999997E-2</v>
      </c>
      <c r="I22" s="94">
        <f t="shared" si="0"/>
        <v>1.28</v>
      </c>
      <c r="J22" s="100">
        <f>142.03/2</f>
        <v>71.015000000000001</v>
      </c>
    </row>
    <row r="23" spans="1:10" s="100" customFormat="1" ht="30" customHeight="1">
      <c r="A23" s="102">
        <v>6</v>
      </c>
      <c r="B23" s="113">
        <v>5932</v>
      </c>
      <c r="C23" s="114" t="s">
        <v>229</v>
      </c>
      <c r="D23" s="105" t="s">
        <v>168</v>
      </c>
      <c r="E23" s="106">
        <v>2.8000000000000001E-2</v>
      </c>
      <c r="F23" s="107">
        <v>247.49</v>
      </c>
      <c r="G23" s="108">
        <f t="shared" si="1"/>
        <v>6.93</v>
      </c>
      <c r="H23" s="109">
        <v>9.4899999999999998E-2</v>
      </c>
      <c r="I23" s="94">
        <f t="shared" si="0"/>
        <v>1.28</v>
      </c>
    </row>
    <row r="24" spans="1:10" s="100" customFormat="1" ht="30" customHeight="1">
      <c r="A24" s="102">
        <v>7</v>
      </c>
      <c r="B24" s="113">
        <v>6880</v>
      </c>
      <c r="C24" s="114" t="s">
        <v>362</v>
      </c>
      <c r="D24" s="105" t="s">
        <v>170</v>
      </c>
      <c r="E24" s="106">
        <v>7.1999999999999995E-2</v>
      </c>
      <c r="F24" s="107">
        <v>77.739999999999995</v>
      </c>
      <c r="G24" s="108">
        <f t="shared" si="1"/>
        <v>5.6</v>
      </c>
      <c r="H24" s="109">
        <v>4.6399999999999997E-2</v>
      </c>
      <c r="I24" s="94">
        <f t="shared" si="0"/>
        <v>1.28</v>
      </c>
      <c r="J24" s="100">
        <f>111.18/2</f>
        <v>55.59</v>
      </c>
    </row>
    <row r="25" spans="1:10" s="100" customFormat="1" ht="30" customHeight="1">
      <c r="A25" s="102">
        <v>8</v>
      </c>
      <c r="B25" s="113">
        <v>6879</v>
      </c>
      <c r="C25" s="114" t="s">
        <v>363</v>
      </c>
      <c r="D25" s="105" t="s">
        <v>168</v>
      </c>
      <c r="E25" s="106">
        <v>2.8000000000000001E-2</v>
      </c>
      <c r="F25" s="107">
        <v>212.35</v>
      </c>
      <c r="G25" s="108">
        <f t="shared" si="1"/>
        <v>5.95</v>
      </c>
      <c r="H25" s="109">
        <v>8.0500000000000002E-2</v>
      </c>
      <c r="I25" s="94">
        <f t="shared" si="0"/>
        <v>1.28</v>
      </c>
    </row>
    <row r="26" spans="1:10" s="100" customFormat="1" ht="30" customHeight="1">
      <c r="A26" s="102">
        <v>9</v>
      </c>
      <c r="B26" s="113">
        <v>96021</v>
      </c>
      <c r="C26" s="114" t="s">
        <v>364</v>
      </c>
      <c r="D26" s="105" t="s">
        <v>170</v>
      </c>
      <c r="E26" s="106">
        <v>8.5000000000000006E-2</v>
      </c>
      <c r="F26" s="107">
        <v>47.58</v>
      </c>
      <c r="G26" s="108">
        <f t="shared" si="1"/>
        <v>4.04</v>
      </c>
      <c r="H26" s="109">
        <v>6.0699999999999997E-2</v>
      </c>
      <c r="I26" s="94">
        <f t="shared" si="0"/>
        <v>1.28</v>
      </c>
      <c r="J26" s="100">
        <f xml:space="preserve"> 79.89/2</f>
        <v>39.945</v>
      </c>
    </row>
    <row r="27" spans="1:10" s="100" customFormat="1" ht="30" customHeight="1">
      <c r="A27" s="102">
        <v>10</v>
      </c>
      <c r="B27" s="113">
        <v>96020</v>
      </c>
      <c r="C27" s="114" t="s">
        <v>365</v>
      </c>
      <c r="D27" s="105" t="s">
        <v>168</v>
      </c>
      <c r="E27" s="106">
        <v>1.4999999999999999E-2</v>
      </c>
      <c r="F27" s="107">
        <v>181.71</v>
      </c>
      <c r="G27" s="108">
        <f t="shared" si="1"/>
        <v>2.73</v>
      </c>
      <c r="H27" s="109">
        <v>0.1071</v>
      </c>
      <c r="I27" s="94">
        <f t="shared" si="0"/>
        <v>1.28</v>
      </c>
    </row>
    <row r="28" spans="1:10" s="100" customFormat="1" ht="30" customHeight="1">
      <c r="A28" s="102">
        <v>11</v>
      </c>
      <c r="B28" s="113">
        <v>7050</v>
      </c>
      <c r="C28" s="114" t="s">
        <v>366</v>
      </c>
      <c r="D28" s="105" t="s">
        <v>170</v>
      </c>
      <c r="E28" s="106">
        <v>7.4999999999999997E-2</v>
      </c>
      <c r="F28" s="107">
        <v>71.36</v>
      </c>
      <c r="G28" s="108">
        <f t="shared" si="1"/>
        <v>5.35</v>
      </c>
      <c r="H28" s="109">
        <v>3.4099999999999998E-2</v>
      </c>
      <c r="I28" s="94">
        <f t="shared" si="0"/>
        <v>1.28</v>
      </c>
      <c r="J28" s="100">
        <f>102.08/2</f>
        <v>51.04</v>
      </c>
    </row>
    <row r="29" spans="1:10" s="100" customFormat="1" ht="30" customHeight="1">
      <c r="A29" s="133">
        <v>12</v>
      </c>
      <c r="B29" s="139">
        <v>7049</v>
      </c>
      <c r="C29" s="140" t="s">
        <v>367</v>
      </c>
      <c r="D29" s="136" t="s">
        <v>168</v>
      </c>
      <c r="E29" s="137">
        <v>2.5000000000000001E-2</v>
      </c>
      <c r="F29" s="138">
        <v>226.94</v>
      </c>
      <c r="G29" s="108">
        <f t="shared" si="1"/>
        <v>5.67</v>
      </c>
      <c r="H29" s="109">
        <v>4.19E-2</v>
      </c>
      <c r="I29" s="94">
        <f t="shared" si="0"/>
        <v>1.28</v>
      </c>
    </row>
    <row r="30" spans="1:10" s="100" customFormat="1" ht="20.100000000000001" customHeight="1">
      <c r="A30" s="1105" t="s">
        <v>42</v>
      </c>
      <c r="B30" s="1106"/>
      <c r="C30" s="1106"/>
      <c r="D30" s="1106"/>
      <c r="E30" s="1106"/>
      <c r="F30" s="1106"/>
      <c r="G30" s="303">
        <f>SUM(G18:G29)</f>
        <v>55.09</v>
      </c>
      <c r="H30" s="110"/>
      <c r="I30" s="94"/>
    </row>
    <row r="31" spans="1:10" s="100" customFormat="1" ht="20.100000000000001" customHeight="1">
      <c r="A31" s="1128" t="s">
        <v>43</v>
      </c>
      <c r="B31" s="1129"/>
      <c r="C31" s="1129"/>
      <c r="D31" s="1129"/>
      <c r="E31" s="1129"/>
      <c r="F31" s="1129"/>
      <c r="G31" s="1130"/>
      <c r="H31" s="98"/>
      <c r="I31" s="94"/>
    </row>
    <row r="32" spans="1:10" s="100" customFormat="1" ht="30" customHeight="1">
      <c r="A32" s="102">
        <v>1</v>
      </c>
      <c r="B32" s="103" t="s">
        <v>368</v>
      </c>
      <c r="C32" s="104" t="s">
        <v>369</v>
      </c>
      <c r="D32" s="105" t="s">
        <v>0</v>
      </c>
      <c r="E32" s="106">
        <v>1.1499999999999999</v>
      </c>
      <c r="F32" s="107">
        <v>55.35</v>
      </c>
      <c r="G32" s="108">
        <f>E32*F32</f>
        <v>63.65</v>
      </c>
      <c r="H32" s="109">
        <v>0.1875</v>
      </c>
      <c r="I32" s="94">
        <f>$I$13</f>
        <v>1.28</v>
      </c>
    </row>
    <row r="33" spans="1:9" s="100" customFormat="1" ht="20.100000000000001" customHeight="1">
      <c r="A33" s="1107" t="s">
        <v>44</v>
      </c>
      <c r="B33" s="1108"/>
      <c r="C33" s="1108"/>
      <c r="D33" s="1108"/>
      <c r="E33" s="1108"/>
      <c r="F33" s="1109"/>
      <c r="G33" s="303">
        <f>SUM(G32:G32)</f>
        <v>63.65</v>
      </c>
      <c r="H33" s="110"/>
      <c r="I33" s="94"/>
    </row>
    <row r="34" spans="1:9" s="100" customFormat="1" ht="20.100000000000001" customHeight="1">
      <c r="A34" s="1128" t="s">
        <v>370</v>
      </c>
      <c r="B34" s="1129"/>
      <c r="C34" s="1129"/>
      <c r="D34" s="1129"/>
      <c r="E34" s="1129"/>
      <c r="F34" s="1129"/>
      <c r="G34" s="1130"/>
      <c r="H34" s="98"/>
      <c r="I34" s="94"/>
    </row>
    <row r="35" spans="1:9" s="100" customFormat="1" ht="30" customHeight="1">
      <c r="A35" s="102">
        <v>1</v>
      </c>
      <c r="B35" s="103" t="s">
        <v>371</v>
      </c>
      <c r="C35" s="141" t="s">
        <v>246</v>
      </c>
      <c r="D35" s="105" t="s">
        <v>0</v>
      </c>
      <c r="E35" s="106">
        <v>1</v>
      </c>
      <c r="F35" s="107">
        <v>6.33</v>
      </c>
      <c r="G35" s="108">
        <f>E35*F35</f>
        <v>6.33</v>
      </c>
      <c r="H35" s="109"/>
      <c r="I35" s="94"/>
    </row>
    <row r="36" spans="1:9" s="100" customFormat="1" ht="30" customHeight="1">
      <c r="A36" s="102">
        <v>2</v>
      </c>
      <c r="B36" s="131">
        <v>93591</v>
      </c>
      <c r="C36" s="104" t="s">
        <v>244</v>
      </c>
      <c r="D36" s="105" t="s">
        <v>214</v>
      </c>
      <c r="E36" s="106">
        <v>28</v>
      </c>
      <c r="F36" s="107">
        <v>2.78</v>
      </c>
      <c r="G36" s="108">
        <f>E36*F36</f>
        <v>77.84</v>
      </c>
      <c r="H36" s="109"/>
      <c r="I36" s="115"/>
    </row>
    <row r="37" spans="1:9" s="100" customFormat="1" ht="20.100000000000001" customHeight="1">
      <c r="A37" s="1105" t="s">
        <v>372</v>
      </c>
      <c r="B37" s="1106"/>
      <c r="C37" s="1106"/>
      <c r="D37" s="1106"/>
      <c r="E37" s="1106"/>
      <c r="F37" s="1106"/>
      <c r="G37" s="303">
        <f>SUM(G35:G36)</f>
        <v>84.17</v>
      </c>
      <c r="H37" s="110"/>
      <c r="I37" s="94"/>
    </row>
    <row r="38" spans="1:9" s="100" customFormat="1" ht="20.100000000000001" customHeight="1">
      <c r="A38" s="1099" t="s">
        <v>45</v>
      </c>
      <c r="B38" s="1100"/>
      <c r="C38" s="1100"/>
      <c r="D38" s="1100"/>
      <c r="E38" s="1100"/>
      <c r="F38" s="1100"/>
      <c r="G38" s="1101"/>
      <c r="H38" s="116"/>
      <c r="I38" s="94"/>
    </row>
    <row r="39" spans="1:9" s="100" customFormat="1" ht="20.100000000000001" customHeight="1">
      <c r="A39" s="111" t="s">
        <v>33</v>
      </c>
      <c r="B39" s="105"/>
      <c r="C39" s="105" t="s">
        <v>46</v>
      </c>
      <c r="D39" s="1116" t="s">
        <v>37</v>
      </c>
      <c r="E39" s="1117"/>
      <c r="F39" s="1117"/>
      <c r="G39" s="1118"/>
      <c r="H39" s="101"/>
      <c r="I39" s="94"/>
    </row>
    <row r="40" spans="1:9" s="100" customFormat="1" ht="20.100000000000001" customHeight="1">
      <c r="A40" s="111" t="s">
        <v>47</v>
      </c>
      <c r="B40" s="105"/>
      <c r="C40" s="105" t="s">
        <v>48</v>
      </c>
      <c r="D40" s="1102" t="s">
        <v>49</v>
      </c>
      <c r="E40" s="1102"/>
      <c r="F40" s="1102"/>
      <c r="G40" s="112">
        <f>G16</f>
        <v>0.46</v>
      </c>
      <c r="H40" s="101"/>
      <c r="I40" s="94"/>
    </row>
    <row r="41" spans="1:9" s="100" customFormat="1" ht="20.100000000000001" customHeight="1">
      <c r="A41" s="111" t="s">
        <v>50</v>
      </c>
      <c r="B41" s="105"/>
      <c r="C41" s="105" t="s">
        <v>51</v>
      </c>
      <c r="D41" s="1102" t="s">
        <v>52</v>
      </c>
      <c r="E41" s="1102"/>
      <c r="F41" s="1102"/>
      <c r="G41" s="112">
        <f>G30</f>
        <v>55.09</v>
      </c>
      <c r="H41" s="101"/>
      <c r="I41" s="94"/>
    </row>
    <row r="42" spans="1:9" s="100" customFormat="1" ht="20.100000000000001" customHeight="1">
      <c r="A42" s="111" t="s">
        <v>14</v>
      </c>
      <c r="B42" s="105"/>
      <c r="C42" s="105" t="s">
        <v>53</v>
      </c>
      <c r="D42" s="1102" t="s">
        <v>54</v>
      </c>
      <c r="E42" s="1102"/>
      <c r="F42" s="1102"/>
      <c r="G42" s="112">
        <f>G33</f>
        <v>63.65</v>
      </c>
      <c r="H42" s="101"/>
      <c r="I42" s="94"/>
    </row>
    <row r="43" spans="1:9" s="100" customFormat="1" ht="20.100000000000001" customHeight="1">
      <c r="A43" s="111" t="s">
        <v>7</v>
      </c>
      <c r="B43" s="105"/>
      <c r="C43" s="105" t="s">
        <v>373</v>
      </c>
      <c r="D43" s="1102" t="s">
        <v>374</v>
      </c>
      <c r="E43" s="1102"/>
      <c r="F43" s="1102"/>
      <c r="G43" s="112">
        <f>G37</f>
        <v>84.17</v>
      </c>
      <c r="H43" s="101"/>
      <c r="I43" s="94"/>
    </row>
    <row r="44" spans="1:9" s="100" customFormat="1" ht="20.100000000000001" customHeight="1">
      <c r="A44" s="111" t="s">
        <v>57</v>
      </c>
      <c r="B44" s="105"/>
      <c r="C44" s="117" t="s">
        <v>375</v>
      </c>
      <c r="D44" s="1103" t="s">
        <v>56</v>
      </c>
      <c r="E44" s="1103"/>
      <c r="F44" s="1103"/>
      <c r="G44" s="118">
        <f>G40+G41+G42+G43</f>
        <v>203.37</v>
      </c>
      <c r="H44" s="119">
        <v>596</v>
      </c>
      <c r="I44" s="94"/>
    </row>
    <row r="45" spans="1:9" s="100" customFormat="1" ht="20.100000000000001" customHeight="1">
      <c r="A45" s="111"/>
      <c r="B45" s="105"/>
      <c r="C45" s="117"/>
      <c r="D45" s="120" t="s">
        <v>192</v>
      </c>
      <c r="E45" s="121"/>
      <c r="F45" s="122">
        <v>0.27460000000000001</v>
      </c>
      <c r="G45" s="132">
        <f>G44*F45</f>
        <v>55.85</v>
      </c>
      <c r="H45" s="123"/>
      <c r="I45" s="94"/>
    </row>
    <row r="46" spans="1:9" s="100" customFormat="1" ht="20.100000000000001" customHeight="1" thickBot="1">
      <c r="A46" s="124"/>
      <c r="B46" s="125"/>
      <c r="C46" s="125"/>
      <c r="D46" s="1098" t="s">
        <v>58</v>
      </c>
      <c r="E46" s="1098"/>
      <c r="F46" s="1098"/>
      <c r="G46" s="126">
        <f>G44+G45</f>
        <v>259.22000000000003</v>
      </c>
      <c r="H46" s="127"/>
      <c r="I46" s="94"/>
    </row>
    <row r="47" spans="1:9">
      <c r="A47" s="128"/>
      <c r="B47" s="128"/>
      <c r="C47" s="128"/>
      <c r="D47" s="129"/>
      <c r="E47" s="129"/>
      <c r="F47" s="129"/>
      <c r="G47" s="130"/>
      <c r="H47" s="130"/>
    </row>
  </sheetData>
  <mergeCells count="25">
    <mergeCell ref="A37:F37"/>
    <mergeCell ref="D39:G39"/>
    <mergeCell ref="A3:G3"/>
    <mergeCell ref="A4:G4"/>
    <mergeCell ref="A5:G5"/>
    <mergeCell ref="A8:G8"/>
    <mergeCell ref="A31:G31"/>
    <mergeCell ref="A34:G34"/>
    <mergeCell ref="A9:A10"/>
    <mergeCell ref="C9:F10"/>
    <mergeCell ref="A11:G11"/>
    <mergeCell ref="A2:G2"/>
    <mergeCell ref="A16:F16"/>
    <mergeCell ref="A30:F30"/>
    <mergeCell ref="A33:F33"/>
    <mergeCell ref="B7:G7"/>
    <mergeCell ref="A13:G13"/>
    <mergeCell ref="A17:G17"/>
    <mergeCell ref="D46:F46"/>
    <mergeCell ref="A38:G38"/>
    <mergeCell ref="D40:F40"/>
    <mergeCell ref="D41:F41"/>
    <mergeCell ref="D42:F42"/>
    <mergeCell ref="D43:F43"/>
    <mergeCell ref="D44:F44"/>
  </mergeCells>
  <printOptions horizontalCentered="1"/>
  <pageMargins left="0.51181102362204722" right="0.51181102362204722" top="0.78740157480314965" bottom="0.78740157480314965" header="0.31496062992125984" footer="0.31496062992125984"/>
  <pageSetup paperSize="9" scale="70"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Planilha22">
    <tabColor theme="7" tint="0.39997558519241921"/>
    <pageSetUpPr fitToPage="1"/>
  </sheetPr>
  <dimension ref="A1:F55"/>
  <sheetViews>
    <sheetView view="pageBreakPreview" topLeftCell="A13" zoomScale="60" zoomScaleNormal="70" workbookViewId="0">
      <selection sqref="A1:F55"/>
    </sheetView>
  </sheetViews>
  <sheetFormatPr defaultColWidth="9.140625" defaultRowHeight="20.25"/>
  <cols>
    <col min="1" max="1" width="13.42578125" style="47" customWidth="1"/>
    <col min="2" max="2" width="77.5703125" style="47" customWidth="1"/>
    <col min="3" max="6" width="20.7109375" style="47" customWidth="1"/>
    <col min="7" max="16384" width="9.140625" style="47"/>
  </cols>
  <sheetData>
    <row r="1" spans="1:6" s="45" customFormat="1" ht="19.5" customHeight="1">
      <c r="A1" s="1174"/>
      <c r="B1" s="1175"/>
      <c r="C1" s="1175"/>
      <c r="D1" s="1175"/>
      <c r="E1" s="1175"/>
      <c r="F1" s="1176"/>
    </row>
    <row r="2" spans="1:6" s="45" customFormat="1" ht="74.25" customHeight="1">
      <c r="A2" s="75"/>
      <c r="B2" s="76"/>
      <c r="C2" s="76"/>
      <c r="D2" s="76"/>
      <c r="E2" s="76"/>
      <c r="F2" s="77"/>
    </row>
    <row r="3" spans="1:6" s="46" customFormat="1" ht="20.100000000000001" customHeight="1">
      <c r="A3" s="1177" t="s">
        <v>17</v>
      </c>
      <c r="B3" s="1178"/>
      <c r="C3" s="1178"/>
      <c r="D3" s="1178"/>
      <c r="E3" s="1178"/>
      <c r="F3" s="1179"/>
    </row>
    <row r="4" spans="1:6" s="46" customFormat="1" ht="20.100000000000001" customHeight="1">
      <c r="A4" s="1180" t="s">
        <v>181</v>
      </c>
      <c r="B4" s="1181"/>
      <c r="C4" s="1181"/>
      <c r="D4" s="1181"/>
      <c r="E4" s="1181"/>
      <c r="F4" s="1182"/>
    </row>
    <row r="5" spans="1:6" s="46" customFormat="1" ht="19.5" customHeight="1">
      <c r="A5" s="1180" t="s">
        <v>16</v>
      </c>
      <c r="B5" s="1181"/>
      <c r="C5" s="1181"/>
      <c r="D5" s="1181"/>
      <c r="E5" s="1181"/>
      <c r="F5" s="1182"/>
    </row>
    <row r="6" spans="1:6" s="46" customFormat="1" ht="20.100000000000001" customHeight="1">
      <c r="A6" s="1162"/>
      <c r="B6" s="1163"/>
      <c r="C6" s="1163"/>
      <c r="D6" s="1163"/>
      <c r="E6" s="1163"/>
      <c r="F6" s="1164"/>
    </row>
    <row r="7" spans="1:6" ht="58.5" customHeight="1">
      <c r="A7" s="305" t="s">
        <v>456</v>
      </c>
      <c r="B7" s="1165" t="s">
        <v>1635</v>
      </c>
      <c r="C7" s="1166"/>
      <c r="D7" s="1166"/>
      <c r="E7" s="1166"/>
      <c r="F7" s="1167"/>
    </row>
    <row r="8" spans="1:6" s="46" customFormat="1" ht="20.100000000000001" customHeight="1" thickBot="1">
      <c r="A8" s="1183"/>
      <c r="B8" s="1184"/>
      <c r="C8" s="1184"/>
      <c r="D8" s="1184"/>
      <c r="E8" s="1184"/>
      <c r="F8" s="1185"/>
    </row>
    <row r="9" spans="1:6" ht="34.5" customHeight="1" thickTop="1" thickBot="1">
      <c r="A9" s="1159" t="s">
        <v>385</v>
      </c>
      <c r="B9" s="1160"/>
      <c r="C9" s="1160"/>
      <c r="D9" s="1160"/>
      <c r="E9" s="1160"/>
      <c r="F9" s="1161"/>
    </row>
    <row r="10" spans="1:6" ht="18.75" customHeight="1" thickTop="1">
      <c r="A10" s="1168"/>
      <c r="B10" s="1169"/>
      <c r="C10" s="1169"/>
      <c r="D10" s="1169"/>
      <c r="E10" s="1169"/>
      <c r="F10" s="1170"/>
    </row>
    <row r="11" spans="1:6" ht="30" customHeight="1">
      <c r="A11" s="1156" t="s">
        <v>386</v>
      </c>
      <c r="B11" s="1157"/>
      <c r="C11" s="1157"/>
      <c r="D11" s="1157"/>
      <c r="E11" s="1157"/>
      <c r="F11" s="1158"/>
    </row>
    <row r="12" spans="1:6">
      <c r="A12" s="1151" t="s">
        <v>62</v>
      </c>
      <c r="B12" s="1153" t="s">
        <v>63</v>
      </c>
      <c r="C12" s="1171" t="s">
        <v>220</v>
      </c>
      <c r="D12" s="1172"/>
      <c r="E12" s="1171" t="s">
        <v>221</v>
      </c>
      <c r="F12" s="1173"/>
    </row>
    <row r="13" spans="1:6" s="45" customFormat="1">
      <c r="A13" s="1151"/>
      <c r="B13" s="1154"/>
      <c r="C13" s="297" t="s">
        <v>64</v>
      </c>
      <c r="D13" s="297" t="s">
        <v>65</v>
      </c>
      <c r="E13" s="297" t="s">
        <v>64</v>
      </c>
      <c r="F13" s="306" t="s">
        <v>65</v>
      </c>
    </row>
    <row r="14" spans="1:6" s="45" customFormat="1">
      <c r="A14" s="1152"/>
      <c r="B14" s="1155"/>
      <c r="C14" s="298" t="s">
        <v>204</v>
      </c>
      <c r="D14" s="298" t="s">
        <v>204</v>
      </c>
      <c r="E14" s="298" t="s">
        <v>204</v>
      </c>
      <c r="F14" s="307" t="s">
        <v>204</v>
      </c>
    </row>
    <row r="15" spans="1:6" s="45" customFormat="1" ht="24.75" customHeight="1">
      <c r="A15" s="1142" t="s">
        <v>66</v>
      </c>
      <c r="B15" s="1143"/>
      <c r="C15" s="1146"/>
      <c r="D15" s="1147"/>
      <c r="F15" s="48"/>
    </row>
    <row r="16" spans="1:6" s="45" customFormat="1" ht="24.95" customHeight="1">
      <c r="A16" s="49" t="s">
        <v>67</v>
      </c>
      <c r="B16" s="50" t="s">
        <v>68</v>
      </c>
      <c r="C16" s="51">
        <v>0</v>
      </c>
      <c r="D16" s="51">
        <v>0</v>
      </c>
      <c r="E16" s="51">
        <v>20</v>
      </c>
      <c r="F16" s="52">
        <v>20</v>
      </c>
    </row>
    <row r="17" spans="1:6" s="45" customFormat="1" ht="24.95" customHeight="1">
      <c r="A17" s="49" t="s">
        <v>69</v>
      </c>
      <c r="B17" s="50" t="s">
        <v>70</v>
      </c>
      <c r="C17" s="51">
        <v>1.5</v>
      </c>
      <c r="D17" s="51">
        <v>1.5</v>
      </c>
      <c r="E17" s="51">
        <v>1.5</v>
      </c>
      <c r="F17" s="52">
        <v>1.5</v>
      </c>
    </row>
    <row r="18" spans="1:6" s="45" customFormat="1" ht="24.95" customHeight="1">
      <c r="A18" s="49" t="s">
        <v>71</v>
      </c>
      <c r="B18" s="50" t="s">
        <v>72</v>
      </c>
      <c r="C18" s="51">
        <v>1</v>
      </c>
      <c r="D18" s="51">
        <v>1</v>
      </c>
      <c r="E18" s="51">
        <v>1</v>
      </c>
      <c r="F18" s="52">
        <v>1</v>
      </c>
    </row>
    <row r="19" spans="1:6" s="45" customFormat="1" ht="24.95" customHeight="1">
      <c r="A19" s="49" t="s">
        <v>73</v>
      </c>
      <c r="B19" s="50" t="s">
        <v>74</v>
      </c>
      <c r="C19" s="51">
        <v>0.2</v>
      </c>
      <c r="D19" s="51">
        <v>0.2</v>
      </c>
      <c r="E19" s="51">
        <v>0.2</v>
      </c>
      <c r="F19" s="52">
        <v>0.2</v>
      </c>
    </row>
    <row r="20" spans="1:6" s="45" customFormat="1" ht="24.95" customHeight="1">
      <c r="A20" s="49" t="s">
        <v>75</v>
      </c>
      <c r="B20" s="50" t="s">
        <v>76</v>
      </c>
      <c r="C20" s="51">
        <v>0.6</v>
      </c>
      <c r="D20" s="51">
        <v>0.6</v>
      </c>
      <c r="E20" s="51">
        <v>0.6</v>
      </c>
      <c r="F20" s="52">
        <v>0.6</v>
      </c>
    </row>
    <row r="21" spans="1:6" s="45" customFormat="1" ht="24.95" customHeight="1">
      <c r="A21" s="49" t="s">
        <v>77</v>
      </c>
      <c r="B21" s="50" t="s">
        <v>78</v>
      </c>
      <c r="C21" s="51">
        <v>2.5</v>
      </c>
      <c r="D21" s="51">
        <v>2.5</v>
      </c>
      <c r="E21" s="51">
        <v>2.5</v>
      </c>
      <c r="F21" s="52">
        <v>2.5</v>
      </c>
    </row>
    <row r="22" spans="1:6" s="45" customFormat="1" ht="24.95" customHeight="1">
      <c r="A22" s="49" t="s">
        <v>79</v>
      </c>
      <c r="B22" s="50" t="s">
        <v>80</v>
      </c>
      <c r="C22" s="51">
        <v>3</v>
      </c>
      <c r="D22" s="51">
        <v>3</v>
      </c>
      <c r="E22" s="51">
        <v>3</v>
      </c>
      <c r="F22" s="52">
        <v>3</v>
      </c>
    </row>
    <row r="23" spans="1:6" s="45" customFormat="1" ht="24.95" customHeight="1">
      <c r="A23" s="49" t="s">
        <v>81</v>
      </c>
      <c r="B23" s="50" t="s">
        <v>82</v>
      </c>
      <c r="C23" s="51">
        <v>8</v>
      </c>
      <c r="D23" s="51">
        <v>8</v>
      </c>
      <c r="E23" s="51">
        <v>8</v>
      </c>
      <c r="F23" s="52">
        <v>8</v>
      </c>
    </row>
    <row r="24" spans="1:6" s="45" customFormat="1" ht="24.95" customHeight="1">
      <c r="A24" s="49" t="s">
        <v>83</v>
      </c>
      <c r="B24" s="50" t="s">
        <v>84</v>
      </c>
      <c r="C24" s="51">
        <v>0</v>
      </c>
      <c r="D24" s="51">
        <v>0</v>
      </c>
      <c r="E24" s="51">
        <v>0</v>
      </c>
      <c r="F24" s="52">
        <v>0</v>
      </c>
    </row>
    <row r="25" spans="1:6" s="45" customFormat="1" ht="24.95" customHeight="1">
      <c r="A25" s="53" t="s">
        <v>47</v>
      </c>
      <c r="B25" s="54" t="s">
        <v>85</v>
      </c>
      <c r="C25" s="55">
        <f>SUM(C16:C24)</f>
        <v>16.8</v>
      </c>
      <c r="D25" s="55">
        <f>SUM(D16:D24)</f>
        <v>16.8</v>
      </c>
      <c r="E25" s="55">
        <f>SUM(E16:E24)</f>
        <v>36.799999999999997</v>
      </c>
      <c r="F25" s="56">
        <f>SUM(F16:F24)</f>
        <v>36.799999999999997</v>
      </c>
    </row>
    <row r="26" spans="1:6" s="45" customFormat="1" ht="24.75" customHeight="1">
      <c r="A26" s="1142" t="s">
        <v>86</v>
      </c>
      <c r="B26" s="1143"/>
      <c r="C26" s="1143"/>
      <c r="D26" s="1144"/>
      <c r="F26" s="48"/>
    </row>
    <row r="27" spans="1:6" s="45" customFormat="1" ht="24.95" customHeight="1">
      <c r="A27" s="49" t="s">
        <v>87</v>
      </c>
      <c r="B27" s="50" t="s">
        <v>88</v>
      </c>
      <c r="C27" s="57">
        <v>18.13</v>
      </c>
      <c r="D27" s="57">
        <v>0</v>
      </c>
      <c r="E27" s="57">
        <v>18.13</v>
      </c>
      <c r="F27" s="60">
        <v>0</v>
      </c>
    </row>
    <row r="28" spans="1:6" s="45" customFormat="1" ht="24.95" customHeight="1">
      <c r="A28" s="49" t="s">
        <v>89</v>
      </c>
      <c r="B28" s="50" t="s">
        <v>90</v>
      </c>
      <c r="C28" s="57">
        <v>4.16</v>
      </c>
      <c r="D28" s="57">
        <v>0</v>
      </c>
      <c r="E28" s="57">
        <v>4.16</v>
      </c>
      <c r="F28" s="60">
        <v>0</v>
      </c>
    </row>
    <row r="29" spans="1:6" s="45" customFormat="1" ht="24.95" customHeight="1">
      <c r="A29" s="49" t="s">
        <v>91</v>
      </c>
      <c r="B29" s="50" t="s">
        <v>92</v>
      </c>
      <c r="C29" s="57">
        <v>0.89</v>
      </c>
      <c r="D29" s="57">
        <v>0.66</v>
      </c>
      <c r="E29" s="57">
        <v>0.89</v>
      </c>
      <c r="F29" s="60">
        <v>0.66</v>
      </c>
    </row>
    <row r="30" spans="1:6" s="45" customFormat="1" ht="24.95" customHeight="1">
      <c r="A30" s="49" t="s">
        <v>93</v>
      </c>
      <c r="B30" s="50" t="s">
        <v>94</v>
      </c>
      <c r="C30" s="57">
        <v>11.23</v>
      </c>
      <c r="D30" s="57">
        <v>8.33</v>
      </c>
      <c r="E30" s="57">
        <v>11.23</v>
      </c>
      <c r="F30" s="60">
        <v>8.33</v>
      </c>
    </row>
    <row r="31" spans="1:6" s="45" customFormat="1" ht="24.95" customHeight="1">
      <c r="A31" s="49" t="s">
        <v>95</v>
      </c>
      <c r="B31" s="50" t="s">
        <v>96</v>
      </c>
      <c r="C31" s="57">
        <v>7.0000000000000007E-2</v>
      </c>
      <c r="D31" s="57">
        <v>0.05</v>
      </c>
      <c r="E31" s="57">
        <v>7.0000000000000007E-2</v>
      </c>
      <c r="F31" s="60">
        <v>0.05</v>
      </c>
    </row>
    <row r="32" spans="1:6" s="45" customFormat="1" ht="24.95" customHeight="1">
      <c r="A32" s="49" t="s">
        <v>97</v>
      </c>
      <c r="B32" s="50" t="s">
        <v>98</v>
      </c>
      <c r="C32" s="57">
        <v>0.75</v>
      </c>
      <c r="D32" s="57">
        <v>0.56000000000000005</v>
      </c>
      <c r="E32" s="57">
        <v>0.75</v>
      </c>
      <c r="F32" s="60">
        <v>0.56000000000000005</v>
      </c>
    </row>
    <row r="33" spans="1:6" s="45" customFormat="1" ht="24.95" customHeight="1">
      <c r="A33" s="49" t="s">
        <v>99</v>
      </c>
      <c r="B33" s="50" t="s">
        <v>100</v>
      </c>
      <c r="C33" s="57">
        <v>2.75</v>
      </c>
      <c r="D33" s="57">
        <v>0</v>
      </c>
      <c r="E33" s="57">
        <v>2.75</v>
      </c>
      <c r="F33" s="60">
        <v>0</v>
      </c>
    </row>
    <row r="34" spans="1:6" s="45" customFormat="1" ht="24.95" customHeight="1">
      <c r="A34" s="49" t="s">
        <v>101</v>
      </c>
      <c r="B34" s="50" t="s">
        <v>102</v>
      </c>
      <c r="C34" s="57">
        <v>0.11</v>
      </c>
      <c r="D34" s="57">
        <v>0.08</v>
      </c>
      <c r="E34" s="57">
        <v>0.11</v>
      </c>
      <c r="F34" s="60">
        <v>0.08</v>
      </c>
    </row>
    <row r="35" spans="1:6" s="45" customFormat="1" ht="24.95" customHeight="1">
      <c r="A35" s="49" t="s">
        <v>103</v>
      </c>
      <c r="B35" s="50" t="s">
        <v>104</v>
      </c>
      <c r="C35" s="57">
        <v>13.17</v>
      </c>
      <c r="D35" s="57">
        <v>9.77</v>
      </c>
      <c r="E35" s="57">
        <v>13.17</v>
      </c>
      <c r="F35" s="60">
        <v>9.77</v>
      </c>
    </row>
    <row r="36" spans="1:6" s="45" customFormat="1" ht="24.95" customHeight="1">
      <c r="A36" s="49" t="s">
        <v>105</v>
      </c>
      <c r="B36" s="50" t="s">
        <v>106</v>
      </c>
      <c r="C36" s="57">
        <v>0.04</v>
      </c>
      <c r="D36" s="57">
        <v>0.03</v>
      </c>
      <c r="E36" s="57">
        <v>0.04</v>
      </c>
      <c r="F36" s="60">
        <v>0.03</v>
      </c>
    </row>
    <row r="37" spans="1:6" s="45" customFormat="1" ht="24.95" customHeight="1">
      <c r="A37" s="53" t="s">
        <v>50</v>
      </c>
      <c r="B37" s="54" t="s">
        <v>107</v>
      </c>
      <c r="C37" s="58">
        <f>SUM(C27:C36)</f>
        <v>51.3</v>
      </c>
      <c r="D37" s="58">
        <f>SUM(D27:D36)</f>
        <v>19.48</v>
      </c>
      <c r="E37" s="58">
        <f>SUM(E27:E36)</f>
        <v>51.3</v>
      </c>
      <c r="F37" s="59">
        <f>SUM(F27:F36)</f>
        <v>19.48</v>
      </c>
    </row>
    <row r="38" spans="1:6" s="45" customFormat="1" ht="24.75" customHeight="1">
      <c r="A38" s="1142" t="s">
        <v>108</v>
      </c>
      <c r="B38" s="1143"/>
      <c r="C38" s="1143"/>
      <c r="D38" s="1144"/>
      <c r="F38" s="48"/>
    </row>
    <row r="39" spans="1:6" s="45" customFormat="1" ht="24.95" customHeight="1">
      <c r="A39" s="49" t="s">
        <v>109</v>
      </c>
      <c r="B39" s="50" t="s">
        <v>110</v>
      </c>
      <c r="C39" s="57">
        <v>5.82</v>
      </c>
      <c r="D39" s="57">
        <v>4.32</v>
      </c>
      <c r="E39" s="57">
        <v>5.82</v>
      </c>
      <c r="F39" s="60">
        <v>4.32</v>
      </c>
    </row>
    <row r="40" spans="1:6" s="45" customFormat="1" ht="24.95" customHeight="1">
      <c r="A40" s="49" t="s">
        <v>111</v>
      </c>
      <c r="B40" s="50" t="s">
        <v>112</v>
      </c>
      <c r="C40" s="57">
        <v>0.14000000000000001</v>
      </c>
      <c r="D40" s="57">
        <v>0.1</v>
      </c>
      <c r="E40" s="57">
        <v>0.14000000000000001</v>
      </c>
      <c r="F40" s="60">
        <v>0.1</v>
      </c>
    </row>
    <row r="41" spans="1:6" s="45" customFormat="1" ht="24.95" customHeight="1">
      <c r="A41" s="49" t="s">
        <v>113</v>
      </c>
      <c r="B41" s="50" t="s">
        <v>114</v>
      </c>
      <c r="C41" s="57">
        <v>1.82</v>
      </c>
      <c r="D41" s="57">
        <v>1.35</v>
      </c>
      <c r="E41" s="57">
        <v>1.82</v>
      </c>
      <c r="F41" s="60">
        <v>1.35</v>
      </c>
    </row>
    <row r="42" spans="1:6" s="45" customFormat="1" ht="24.95" customHeight="1">
      <c r="A42" s="49" t="s">
        <v>115</v>
      </c>
      <c r="B42" s="50" t="s">
        <v>116</v>
      </c>
      <c r="C42" s="57">
        <v>2.89</v>
      </c>
      <c r="D42" s="57">
        <v>2.14</v>
      </c>
      <c r="E42" s="57">
        <v>2.89</v>
      </c>
      <c r="F42" s="60">
        <v>2.14</v>
      </c>
    </row>
    <row r="43" spans="1:6" s="45" customFormat="1" ht="24.95" customHeight="1">
      <c r="A43" s="49" t="s">
        <v>117</v>
      </c>
      <c r="B43" s="50" t="s">
        <v>118</v>
      </c>
      <c r="C43" s="57">
        <v>0.49</v>
      </c>
      <c r="D43" s="57">
        <v>0.36</v>
      </c>
      <c r="E43" s="57">
        <v>0.49</v>
      </c>
      <c r="F43" s="60">
        <v>0.36</v>
      </c>
    </row>
    <row r="44" spans="1:6" s="45" customFormat="1" ht="24.95" customHeight="1">
      <c r="A44" s="53" t="s">
        <v>14</v>
      </c>
      <c r="B44" s="54" t="s">
        <v>119</v>
      </c>
      <c r="C44" s="58">
        <f>SUM(C39:C43)</f>
        <v>11.16</v>
      </c>
      <c r="D44" s="58">
        <f>SUM(D39:D43)</f>
        <v>8.27</v>
      </c>
      <c r="E44" s="58">
        <f>SUM(E39:E43)</f>
        <v>11.16</v>
      </c>
      <c r="F44" s="59">
        <f>SUM(F39:F43)</f>
        <v>8.27</v>
      </c>
    </row>
    <row r="45" spans="1:6" s="45" customFormat="1" ht="24.75" customHeight="1">
      <c r="A45" s="1142" t="s">
        <v>120</v>
      </c>
      <c r="B45" s="1143"/>
      <c r="C45" s="1143"/>
      <c r="D45" s="1144"/>
      <c r="F45" s="48"/>
    </row>
    <row r="46" spans="1:6" s="45" customFormat="1" ht="24.95" customHeight="1">
      <c r="A46" s="49" t="s">
        <v>121</v>
      </c>
      <c r="B46" s="50" t="s">
        <v>122</v>
      </c>
      <c r="C46" s="57">
        <v>8.6199999999999992</v>
      </c>
      <c r="D46" s="57">
        <v>3.27</v>
      </c>
      <c r="E46" s="57">
        <v>18.88</v>
      </c>
      <c r="F46" s="60">
        <v>7.17</v>
      </c>
    </row>
    <row r="47" spans="1:6" s="45" customFormat="1" ht="40.5">
      <c r="A47" s="49" t="s">
        <v>123</v>
      </c>
      <c r="B47" s="74" t="s">
        <v>387</v>
      </c>
      <c r="C47" s="61">
        <v>0.49</v>
      </c>
      <c r="D47" s="61">
        <v>0.36</v>
      </c>
      <c r="E47" s="61">
        <v>0.52</v>
      </c>
      <c r="F47" s="62">
        <v>0.38</v>
      </c>
    </row>
    <row r="48" spans="1:6" s="45" customFormat="1" ht="24.95" customHeight="1" thickBot="1">
      <c r="A48" s="63" t="s">
        <v>7</v>
      </c>
      <c r="B48" s="64" t="s">
        <v>124</v>
      </c>
      <c r="C48" s="65">
        <f>SUM(C46:C47)</f>
        <v>9.11</v>
      </c>
      <c r="D48" s="65">
        <f>SUM(D46:D47)</f>
        <v>3.63</v>
      </c>
      <c r="E48" s="65">
        <f>SUM(E46:E47)</f>
        <v>19.399999999999999</v>
      </c>
      <c r="F48" s="66">
        <f>SUM(F46:F47)</f>
        <v>7.55</v>
      </c>
    </row>
    <row r="49" spans="1:6" s="45" customFormat="1" ht="24.75" hidden="1" customHeight="1">
      <c r="A49" s="1145" t="s">
        <v>125</v>
      </c>
      <c r="B49" s="1146"/>
      <c r="C49" s="1146"/>
      <c r="D49" s="1147"/>
      <c r="F49" s="48"/>
    </row>
    <row r="50" spans="1:6" s="45" customFormat="1" hidden="1">
      <c r="A50" s="49" t="s">
        <v>126</v>
      </c>
      <c r="B50" s="50"/>
      <c r="C50" s="50"/>
      <c r="D50" s="50"/>
      <c r="E50" s="50"/>
      <c r="F50" s="67"/>
    </row>
    <row r="51" spans="1:6" s="45" customFormat="1" ht="18.75" hidden="1" customHeight="1">
      <c r="A51" s="68" t="s">
        <v>57</v>
      </c>
      <c r="B51" s="69" t="s">
        <v>127</v>
      </c>
      <c r="C51" s="70">
        <v>0</v>
      </c>
      <c r="D51" s="70">
        <v>0</v>
      </c>
      <c r="E51" s="70">
        <v>0</v>
      </c>
      <c r="F51" s="71">
        <v>0</v>
      </c>
    </row>
    <row r="52" spans="1:6" s="45" customFormat="1" ht="35.1" customHeight="1" thickBot="1">
      <c r="A52" s="1148" t="s">
        <v>222</v>
      </c>
      <c r="B52" s="1149"/>
      <c r="C52" s="72">
        <f>(C25+C37+C44+C48)</f>
        <v>88.37</v>
      </c>
      <c r="D52" s="72">
        <f>D25+D37+D44+D48</f>
        <v>48.18</v>
      </c>
      <c r="E52" s="72">
        <f>(E25+E37+E44+E48)</f>
        <v>118.66</v>
      </c>
      <c r="F52" s="73">
        <f>F25+F37+F44+F48</f>
        <v>72.099999999999994</v>
      </c>
    </row>
    <row r="53" spans="1:6" s="45" customFormat="1" ht="18.75" customHeight="1">
      <c r="A53" s="1150" t="s">
        <v>455</v>
      </c>
      <c r="B53" s="1150"/>
      <c r="C53" s="1150"/>
      <c r="D53" s="1150"/>
    </row>
    <row r="54" spans="1:6" s="45" customFormat="1"/>
    <row r="55" spans="1:6" s="45" customFormat="1" ht="21" customHeight="1">
      <c r="A55" s="45" t="s">
        <v>128</v>
      </c>
    </row>
  </sheetData>
  <mergeCells count="21">
    <mergeCell ref="A1:F1"/>
    <mergeCell ref="A3:F3"/>
    <mergeCell ref="A4:F4"/>
    <mergeCell ref="A5:F5"/>
    <mergeCell ref="A8:F8"/>
    <mergeCell ref="A9:F9"/>
    <mergeCell ref="A6:F6"/>
    <mergeCell ref="B7:F7"/>
    <mergeCell ref="A10:F10"/>
    <mergeCell ref="C12:D12"/>
    <mergeCell ref="E12:F12"/>
    <mergeCell ref="A15:D15"/>
    <mergeCell ref="A12:A14"/>
    <mergeCell ref="B12:B14"/>
    <mergeCell ref="A11:F11"/>
    <mergeCell ref="A26:D26"/>
    <mergeCell ref="A38:D38"/>
    <mergeCell ref="A45:D45"/>
    <mergeCell ref="A49:D49"/>
    <mergeCell ref="A52:B52"/>
    <mergeCell ref="A53:D53"/>
  </mergeCells>
  <printOptions horizontalCentered="1"/>
  <pageMargins left="0.51181102362204722" right="0.51181102362204722" top="0.78740157480314965" bottom="0.78740157480314965" header="0.31496062992125984" footer="0.31496062992125984"/>
  <pageSetup paperSize="9" scale="54"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7" tint="0.39997558519241921"/>
    <pageSetUpPr fitToPage="1"/>
  </sheetPr>
  <dimension ref="A1:I31"/>
  <sheetViews>
    <sheetView view="pageBreakPreview" topLeftCell="A17" zoomScale="79" zoomScaleNormal="100" zoomScaleSheetLayoutView="79" workbookViewId="0">
      <selection sqref="A1:H31"/>
    </sheetView>
  </sheetViews>
  <sheetFormatPr defaultColWidth="9.140625" defaultRowHeight="14.25"/>
  <cols>
    <col min="1" max="8" width="20.7109375" style="79" customWidth="1"/>
    <col min="9" max="9" width="9.140625" style="79"/>
    <col min="10" max="10" width="16.7109375" style="79" customWidth="1"/>
    <col min="11" max="11" width="18.140625" style="79" customWidth="1"/>
    <col min="12" max="16384" width="9.140625" style="79"/>
  </cols>
  <sheetData>
    <row r="1" spans="1:9" ht="13.5" customHeight="1">
      <c r="A1" s="1189"/>
      <c r="B1" s="1190"/>
      <c r="C1" s="1190"/>
      <c r="D1" s="1190"/>
      <c r="E1" s="1190"/>
      <c r="F1" s="1190"/>
      <c r="G1" s="1190"/>
      <c r="H1" s="1191"/>
      <c r="I1" s="78"/>
    </row>
    <row r="2" spans="1:9" ht="69" customHeight="1">
      <c r="A2" s="80"/>
      <c r="B2" s="308"/>
      <c r="C2" s="308"/>
      <c r="D2" s="308"/>
      <c r="E2" s="308"/>
      <c r="F2" s="308"/>
      <c r="G2" s="308"/>
      <c r="H2" s="81"/>
      <c r="I2" s="82"/>
    </row>
    <row r="3" spans="1:9" ht="20.100000000000001" customHeight="1">
      <c r="A3" s="1192" t="s">
        <v>17</v>
      </c>
      <c r="B3" s="1193"/>
      <c r="C3" s="1193"/>
      <c r="D3" s="1193"/>
      <c r="E3" s="1193"/>
      <c r="F3" s="1193"/>
      <c r="G3" s="1193"/>
      <c r="H3" s="1194"/>
      <c r="I3" s="83"/>
    </row>
    <row r="4" spans="1:9" ht="20.100000000000001" customHeight="1">
      <c r="A4" s="1195" t="s">
        <v>223</v>
      </c>
      <c r="B4" s="1196"/>
      <c r="C4" s="1196"/>
      <c r="D4" s="1196"/>
      <c r="E4" s="1196"/>
      <c r="F4" s="1196"/>
      <c r="G4" s="1196"/>
      <c r="H4" s="1197"/>
      <c r="I4" s="84"/>
    </row>
    <row r="5" spans="1:9" ht="19.5" customHeight="1">
      <c r="A5" s="1195" t="s">
        <v>16</v>
      </c>
      <c r="B5" s="1196"/>
      <c r="C5" s="1196"/>
      <c r="D5" s="1196"/>
      <c r="E5" s="1196"/>
      <c r="F5" s="1196"/>
      <c r="G5" s="1196"/>
      <c r="H5" s="1197"/>
      <c r="I5" s="85"/>
    </row>
    <row r="6" spans="1:9" ht="21" customHeight="1">
      <c r="A6" s="1198"/>
      <c r="B6" s="1199"/>
      <c r="C6" s="1199"/>
      <c r="D6" s="1199"/>
      <c r="E6" s="1199"/>
      <c r="F6" s="1199"/>
      <c r="G6" s="1199"/>
      <c r="H6" s="1200"/>
    </row>
    <row r="7" spans="1:9" ht="54.75" customHeight="1">
      <c r="A7" s="309" t="s">
        <v>456</v>
      </c>
      <c r="B7" s="1186" t="s">
        <v>1635</v>
      </c>
      <c r="C7" s="1187"/>
      <c r="D7" s="1187"/>
      <c r="E7" s="1187"/>
      <c r="F7" s="1187"/>
      <c r="G7" s="1187"/>
      <c r="H7" s="1188"/>
    </row>
    <row r="8" spans="1:9" s="88" customFormat="1" ht="13.5" customHeight="1" thickBot="1">
      <c r="A8" s="86"/>
      <c r="B8" s="1207"/>
      <c r="C8" s="1207"/>
      <c r="D8" s="1207"/>
      <c r="E8" s="1208"/>
      <c r="F8" s="1208"/>
      <c r="G8" s="1208"/>
      <c r="H8" s="1209"/>
      <c r="I8" s="87"/>
    </row>
    <row r="9" spans="1:9" ht="34.5" customHeight="1" thickTop="1" thickBot="1">
      <c r="A9" s="1210" t="s">
        <v>388</v>
      </c>
      <c r="B9" s="1211"/>
      <c r="C9" s="1211"/>
      <c r="D9" s="1211"/>
      <c r="E9" s="1211"/>
      <c r="F9" s="1211"/>
      <c r="G9" s="1211"/>
      <c r="H9" s="1212"/>
    </row>
    <row r="10" spans="1:9" ht="13.5" customHeight="1" thickTop="1">
      <c r="A10" s="1213"/>
      <c r="B10" s="1214"/>
      <c r="C10" s="1214"/>
      <c r="D10" s="1214"/>
      <c r="E10" s="1214"/>
      <c r="F10" s="1214"/>
      <c r="G10" s="1214"/>
      <c r="H10" s="1215"/>
    </row>
    <row r="11" spans="1:9" ht="69.75" customHeight="1">
      <c r="A11" s="1216"/>
      <c r="B11" s="1217"/>
      <c r="C11" s="1217"/>
      <c r="D11" s="1217"/>
      <c r="E11" s="1217"/>
      <c r="F11" s="1217"/>
      <c r="G11" s="1218"/>
      <c r="H11" s="339" t="s">
        <v>217</v>
      </c>
    </row>
    <row r="12" spans="1:9" s="89" customFormat="1" ht="30" customHeight="1">
      <c r="A12" s="310">
        <v>1</v>
      </c>
      <c r="B12" s="1201" t="s">
        <v>751</v>
      </c>
      <c r="C12" s="1202"/>
      <c r="D12" s="1202"/>
      <c r="E12" s="1202"/>
      <c r="F12" s="1202"/>
      <c r="G12" s="1203"/>
      <c r="H12" s="311">
        <v>4.3499999999999996</v>
      </c>
    </row>
    <row r="13" spans="1:9" s="89" customFormat="1" ht="30" customHeight="1">
      <c r="A13" s="310">
        <v>2</v>
      </c>
      <c r="B13" s="1201" t="s">
        <v>389</v>
      </c>
      <c r="C13" s="1202"/>
      <c r="D13" s="1202"/>
      <c r="E13" s="1202"/>
      <c r="F13" s="1202"/>
      <c r="G13" s="1203"/>
      <c r="H13" s="311">
        <v>1</v>
      </c>
    </row>
    <row r="14" spans="1:9" s="89" customFormat="1" ht="30" customHeight="1">
      <c r="A14" s="1204" t="s">
        <v>390</v>
      </c>
      <c r="B14" s="1205"/>
      <c r="C14" s="1205"/>
      <c r="D14" s="1205"/>
      <c r="E14" s="1205"/>
      <c r="F14" s="1205"/>
      <c r="G14" s="1206"/>
      <c r="H14" s="312">
        <f>H12+H13</f>
        <v>5.35</v>
      </c>
    </row>
    <row r="15" spans="1:9" s="89" customFormat="1" ht="30" customHeight="1">
      <c r="A15" s="313">
        <v>3</v>
      </c>
      <c r="B15" s="1201" t="s">
        <v>752</v>
      </c>
      <c r="C15" s="1202"/>
      <c r="D15" s="1202"/>
      <c r="E15" s="1202"/>
      <c r="F15" s="1202"/>
      <c r="G15" s="1203"/>
      <c r="H15" s="311">
        <v>3</v>
      </c>
    </row>
    <row r="16" spans="1:9" s="89" customFormat="1" ht="30" customHeight="1">
      <c r="A16" s="1204" t="s">
        <v>390</v>
      </c>
      <c r="B16" s="1205"/>
      <c r="C16" s="1205"/>
      <c r="D16" s="1205"/>
      <c r="E16" s="1205"/>
      <c r="F16" s="1205"/>
      <c r="G16" s="1206"/>
      <c r="H16" s="617">
        <v>3</v>
      </c>
    </row>
    <row r="17" spans="1:8" s="89" customFormat="1" ht="30" customHeight="1">
      <c r="A17" s="1233" t="s">
        <v>129</v>
      </c>
      <c r="B17" s="1234"/>
      <c r="C17" s="1234"/>
      <c r="D17" s="1234"/>
      <c r="E17" s="1234"/>
      <c r="F17" s="1234"/>
      <c r="G17" s="1235"/>
      <c r="H17" s="340" t="s">
        <v>130</v>
      </c>
    </row>
    <row r="18" spans="1:8" s="89" customFormat="1" ht="30" customHeight="1">
      <c r="A18" s="310">
        <v>5</v>
      </c>
      <c r="B18" s="1201" t="s">
        <v>131</v>
      </c>
      <c r="C18" s="1202"/>
      <c r="D18" s="1202"/>
      <c r="E18" s="1202"/>
      <c r="F18" s="1202"/>
      <c r="G18" s="1203"/>
      <c r="H18" s="314"/>
    </row>
    <row r="19" spans="1:8" s="89" customFormat="1" ht="30" customHeight="1">
      <c r="A19" s="310" t="s">
        <v>13</v>
      </c>
      <c r="B19" s="1201" t="s">
        <v>393</v>
      </c>
      <c r="C19" s="1202"/>
      <c r="D19" s="1202"/>
      <c r="E19" s="1202"/>
      <c r="F19" s="1202"/>
      <c r="G19" s="1203"/>
      <c r="H19" s="311">
        <v>3.65</v>
      </c>
    </row>
    <row r="20" spans="1:8" s="89" customFormat="1" ht="30" customHeight="1">
      <c r="A20" s="310" t="s">
        <v>138</v>
      </c>
      <c r="B20" s="1201" t="s">
        <v>395</v>
      </c>
      <c r="C20" s="1202"/>
      <c r="D20" s="1202"/>
      <c r="E20" s="1202"/>
      <c r="F20" s="1202"/>
      <c r="G20" s="1203"/>
      <c r="H20" s="311">
        <v>5</v>
      </c>
    </row>
    <row r="21" spans="1:8" s="89" customFormat="1" ht="30" customHeight="1">
      <c r="A21" s="1204" t="s">
        <v>390</v>
      </c>
      <c r="B21" s="1205"/>
      <c r="C21" s="1205"/>
      <c r="D21" s="1205"/>
      <c r="E21" s="1205"/>
      <c r="F21" s="1205"/>
      <c r="G21" s="1206"/>
      <c r="H21" s="312">
        <f>H19+H20</f>
        <v>8.65</v>
      </c>
    </row>
    <row r="22" spans="1:8" s="89" customFormat="1" ht="30" customHeight="1">
      <c r="A22" s="618">
        <v>6</v>
      </c>
      <c r="B22" s="1225" t="s">
        <v>391</v>
      </c>
      <c r="C22" s="1226"/>
      <c r="D22" s="1226"/>
      <c r="E22" s="1226"/>
      <c r="F22" s="1226"/>
      <c r="G22" s="1227"/>
      <c r="H22" s="619">
        <v>8</v>
      </c>
    </row>
    <row r="23" spans="1:8" s="89" customFormat="1" ht="30" customHeight="1">
      <c r="A23" s="1228" t="s">
        <v>753</v>
      </c>
      <c r="B23" s="1229"/>
      <c r="C23" s="1229"/>
      <c r="D23" s="1229"/>
      <c r="E23" s="1229"/>
      <c r="F23" s="1229"/>
      <c r="G23" s="1230"/>
      <c r="H23" s="620">
        <v>0.25</v>
      </c>
    </row>
    <row r="24" spans="1:8" s="89" customFormat="1" ht="30" customHeight="1">
      <c r="A24" s="1231" t="s">
        <v>392</v>
      </c>
      <c r="B24" s="1231"/>
      <c r="C24" s="1231"/>
      <c r="D24" s="1231"/>
      <c r="E24" s="1231"/>
      <c r="F24" s="1231"/>
      <c r="G24" s="1231"/>
      <c r="H24" s="1231"/>
    </row>
    <row r="25" spans="1:8" s="89" customFormat="1" ht="24.95" customHeight="1">
      <c r="A25" s="621" t="s">
        <v>394</v>
      </c>
      <c r="B25" s="1232" t="s">
        <v>132</v>
      </c>
      <c r="C25" s="1232"/>
      <c r="D25" s="1232"/>
      <c r="E25" s="1232"/>
      <c r="F25" s="1232"/>
      <c r="G25" s="1232"/>
      <c r="H25" s="622"/>
    </row>
    <row r="26" spans="1:8" s="89" customFormat="1" ht="24.95" customHeight="1">
      <c r="A26" s="623" t="s">
        <v>754</v>
      </c>
      <c r="B26" s="1219" t="s">
        <v>133</v>
      </c>
      <c r="C26" s="1219"/>
      <c r="D26" s="1219"/>
      <c r="E26" s="1219"/>
      <c r="F26" s="1219"/>
      <c r="G26" s="1219"/>
      <c r="H26" s="624">
        <v>0.65</v>
      </c>
    </row>
    <row r="27" spans="1:8" s="89" customFormat="1" ht="24.95" customHeight="1">
      <c r="A27" s="623" t="s">
        <v>134</v>
      </c>
      <c r="B27" s="1219" t="s">
        <v>135</v>
      </c>
      <c r="C27" s="1219"/>
      <c r="D27" s="1219"/>
      <c r="E27" s="1219"/>
      <c r="F27" s="1219"/>
      <c r="G27" s="1219"/>
      <c r="H27" s="624">
        <v>3</v>
      </c>
    </row>
    <row r="28" spans="1:8" s="89" customFormat="1" ht="24.95" customHeight="1">
      <c r="A28" s="623"/>
      <c r="B28" s="1219"/>
      <c r="C28" s="1219"/>
      <c r="D28" s="1219"/>
      <c r="E28" s="1219"/>
      <c r="F28" s="1219"/>
      <c r="G28" s="1219"/>
      <c r="H28" s="624"/>
    </row>
    <row r="29" spans="1:8" s="89" customFormat="1" ht="24.95" customHeight="1">
      <c r="A29" s="1221" t="s">
        <v>218</v>
      </c>
      <c r="B29" s="1222"/>
      <c r="C29" s="1222"/>
      <c r="D29" s="1222"/>
      <c r="E29" s="1222"/>
      <c r="F29" s="1222"/>
      <c r="G29" s="1222"/>
      <c r="H29" s="1223"/>
    </row>
    <row r="30" spans="1:8" s="89" customFormat="1" ht="24.95" customHeight="1">
      <c r="A30" s="625" t="s">
        <v>396</v>
      </c>
      <c r="B30" s="1220" t="s">
        <v>136</v>
      </c>
      <c r="C30" s="1220"/>
      <c r="D30" s="1220"/>
      <c r="E30" s="1220"/>
      <c r="F30" s="1220"/>
      <c r="G30" s="1220"/>
      <c r="H30" s="626">
        <v>5</v>
      </c>
    </row>
    <row r="31" spans="1:8" s="89" customFormat="1" ht="24.95" customHeight="1">
      <c r="A31" s="627" t="s">
        <v>137</v>
      </c>
      <c r="B31" s="1224" t="s">
        <v>133</v>
      </c>
      <c r="C31" s="1224"/>
      <c r="D31" s="1224"/>
      <c r="E31" s="1224"/>
      <c r="F31" s="1224"/>
      <c r="G31" s="1224"/>
      <c r="H31" s="628">
        <v>5</v>
      </c>
    </row>
  </sheetData>
  <mergeCells count="31">
    <mergeCell ref="B15:G15"/>
    <mergeCell ref="A16:G16"/>
    <mergeCell ref="A17:G17"/>
    <mergeCell ref="B18:G18"/>
    <mergeCell ref="B19:G19"/>
    <mergeCell ref="B28:G28"/>
    <mergeCell ref="B30:G30"/>
    <mergeCell ref="A29:H29"/>
    <mergeCell ref="B31:G31"/>
    <mergeCell ref="B20:G20"/>
    <mergeCell ref="B22:G22"/>
    <mergeCell ref="A23:G23"/>
    <mergeCell ref="A21:G21"/>
    <mergeCell ref="A24:H24"/>
    <mergeCell ref="B25:G25"/>
    <mergeCell ref="B26:G26"/>
    <mergeCell ref="B27:G27"/>
    <mergeCell ref="B13:G13"/>
    <mergeCell ref="A14:G14"/>
    <mergeCell ref="B8:D8"/>
    <mergeCell ref="E8:H8"/>
    <mergeCell ref="A9:H9"/>
    <mergeCell ref="A10:H10"/>
    <mergeCell ref="A11:G11"/>
    <mergeCell ref="B12:G12"/>
    <mergeCell ref="B7:H7"/>
    <mergeCell ref="A1:H1"/>
    <mergeCell ref="A3:H3"/>
    <mergeCell ref="A4:H4"/>
    <mergeCell ref="A5:H5"/>
    <mergeCell ref="A6:H6"/>
  </mergeCells>
  <printOptions horizontalCentered="1"/>
  <pageMargins left="0.51181102362204722" right="0.51181102362204722" top="0.78740157480314965" bottom="0.78740157480314965" header="0.31496062992125984" footer="0.31496062992125984"/>
  <pageSetup paperSize="9" scale="56" orientation="portrait"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Planilha24">
    <tabColor theme="7" tint="0.39997558519241921"/>
    <pageSetUpPr fitToPage="1"/>
  </sheetPr>
  <dimension ref="A1:J47"/>
  <sheetViews>
    <sheetView view="pageBreakPreview" topLeftCell="A28" zoomScale="115" zoomScaleNormal="115" zoomScaleSheetLayoutView="115" workbookViewId="0">
      <selection activeCell="A9" sqref="A9:G9"/>
    </sheetView>
  </sheetViews>
  <sheetFormatPr defaultColWidth="9.140625" defaultRowHeight="10.5"/>
  <cols>
    <col min="1" max="1" width="7.7109375" style="147" customWidth="1"/>
    <col min="2" max="2" width="10.7109375" style="147" customWidth="1"/>
    <col min="3" max="3" width="42.7109375" style="147" customWidth="1"/>
    <col min="4" max="7" width="11.7109375" style="147" customWidth="1"/>
    <col min="8" max="8" width="11.7109375" style="146" customWidth="1"/>
    <col min="9" max="9" width="9.140625" style="146"/>
    <col min="10" max="16384" width="9.140625" style="147"/>
  </cols>
  <sheetData>
    <row r="1" spans="1:10">
      <c r="A1" s="142"/>
      <c r="B1" s="143"/>
      <c r="C1" s="143"/>
      <c r="D1" s="143"/>
      <c r="E1" s="143"/>
      <c r="F1" s="143"/>
      <c r="G1" s="144"/>
      <c r="H1" s="145"/>
    </row>
    <row r="2" spans="1:10" ht="45.75" customHeight="1">
      <c r="A2" s="198"/>
      <c r="B2" s="199"/>
      <c r="C2" s="199"/>
      <c r="D2" s="199"/>
      <c r="E2" s="199"/>
      <c r="F2" s="199"/>
      <c r="G2" s="200"/>
      <c r="H2" s="145"/>
    </row>
    <row r="3" spans="1:10" s="152" customFormat="1" ht="13.5" customHeight="1">
      <c r="A3" s="1241" t="s">
        <v>17</v>
      </c>
      <c r="B3" s="1242"/>
      <c r="C3" s="1242"/>
      <c r="D3" s="1242"/>
      <c r="E3" s="1242"/>
      <c r="F3" s="1242"/>
      <c r="G3" s="1243"/>
      <c r="H3" s="148"/>
      <c r="I3" s="146"/>
    </row>
    <row r="4" spans="1:10" s="152" customFormat="1" ht="13.5" customHeight="1">
      <c r="A4" s="1244" t="s">
        <v>181</v>
      </c>
      <c r="B4" s="1245"/>
      <c r="C4" s="1245"/>
      <c r="D4" s="1245"/>
      <c r="E4" s="1245"/>
      <c r="F4" s="1245"/>
      <c r="G4" s="1246"/>
      <c r="H4" s="148"/>
      <c r="I4" s="146"/>
    </row>
    <row r="5" spans="1:10" s="152" customFormat="1" ht="13.5" customHeight="1">
      <c r="A5" s="1244" t="s">
        <v>16</v>
      </c>
      <c r="B5" s="1245"/>
      <c r="C5" s="1245"/>
      <c r="D5" s="1245"/>
      <c r="E5" s="1245"/>
      <c r="F5" s="1245"/>
      <c r="G5" s="1246"/>
      <c r="H5" s="148"/>
      <c r="I5" s="146"/>
    </row>
    <row r="6" spans="1:10" ht="11.25" thickBot="1">
      <c r="A6" s="1247"/>
      <c r="B6" s="1248"/>
      <c r="C6" s="1248"/>
      <c r="D6" s="1248"/>
      <c r="E6" s="1248"/>
      <c r="F6" s="1248"/>
      <c r="G6" s="1249"/>
      <c r="H6" s="148"/>
    </row>
    <row r="7" spans="1:10" ht="11.25" thickTop="1">
      <c r="A7" s="1257" t="s">
        <v>384</v>
      </c>
      <c r="B7" s="276" t="s">
        <v>402</v>
      </c>
      <c r="C7" s="1259" t="s">
        <v>397</v>
      </c>
      <c r="D7" s="1260"/>
      <c r="E7" s="1260"/>
      <c r="F7" s="1260"/>
      <c r="G7" s="277" t="s">
        <v>401</v>
      </c>
      <c r="H7" s="149"/>
    </row>
    <row r="8" spans="1:10" ht="11.25" thickBot="1">
      <c r="A8" s="1258"/>
      <c r="B8" s="275">
        <v>44896</v>
      </c>
      <c r="C8" s="1261"/>
      <c r="D8" s="1262"/>
      <c r="E8" s="1262"/>
      <c r="F8" s="1262"/>
      <c r="G8" s="197" t="s">
        <v>25</v>
      </c>
      <c r="H8" s="149"/>
    </row>
    <row r="9" spans="1:10" ht="27" customHeight="1" thickTop="1">
      <c r="A9" s="1254" t="str">
        <f>ORÇAMENTO!D9</f>
        <v>SISTEMA DE SANEAMENTO INTEGRADO NO BAIRRO DO ICUÍ: ABASTECIMENTO DE ÁGUA, DRENAGEM URBANA E MANEJO DE ÁGUAS PLUVIAIS E PAVIMENTAÇÃO NO MUNICÍPIO DE ANANINDEUA/ PA</v>
      </c>
      <c r="B9" s="1255"/>
      <c r="C9" s="1255"/>
      <c r="D9" s="1255"/>
      <c r="E9" s="1255"/>
      <c r="F9" s="1255"/>
      <c r="G9" s="1256"/>
      <c r="H9" s="149"/>
    </row>
    <row r="10" spans="1:10" s="152" customFormat="1" ht="20.100000000000001" customHeight="1">
      <c r="A10" s="206" t="s">
        <v>33</v>
      </c>
      <c r="B10" s="207" t="s">
        <v>225</v>
      </c>
      <c r="C10" s="208" t="s">
        <v>34</v>
      </c>
      <c r="D10" s="207" t="s">
        <v>35</v>
      </c>
      <c r="E10" s="208" t="s">
        <v>145</v>
      </c>
      <c r="F10" s="209" t="s">
        <v>36</v>
      </c>
      <c r="G10" s="210" t="s">
        <v>37</v>
      </c>
      <c r="H10" s="156"/>
      <c r="I10" s="146"/>
    </row>
    <row r="11" spans="1:10" s="152" customFormat="1" ht="15.95" customHeight="1">
      <c r="A11" s="1251" t="s">
        <v>32</v>
      </c>
      <c r="B11" s="1252"/>
      <c r="C11" s="1252"/>
      <c r="D11" s="1252"/>
      <c r="E11" s="1252"/>
      <c r="F11" s="1252"/>
      <c r="G11" s="1253"/>
      <c r="H11" s="150"/>
      <c r="I11" s="146">
        <v>1.28</v>
      </c>
      <c r="J11" s="151">
        <f>G44</f>
        <v>865.82</v>
      </c>
    </row>
    <row r="12" spans="1:10" s="152" customFormat="1" ht="20.100000000000001" customHeight="1">
      <c r="A12" s="157">
        <v>1</v>
      </c>
      <c r="B12" s="158" t="s">
        <v>173</v>
      </c>
      <c r="C12" s="159" t="s">
        <v>155</v>
      </c>
      <c r="D12" s="154" t="s">
        <v>38</v>
      </c>
      <c r="E12" s="160">
        <v>1.34E-2</v>
      </c>
      <c r="F12" s="161">
        <v>21.09</v>
      </c>
      <c r="G12" s="162">
        <f>ROUND(E12*F12,2)</f>
        <v>0.28000000000000003</v>
      </c>
      <c r="H12" s="163">
        <v>1.34E-2</v>
      </c>
      <c r="I12" s="146">
        <f>$I$11</f>
        <v>1.28</v>
      </c>
    </row>
    <row r="13" spans="1:10" s="152" customFormat="1" ht="20.100000000000001" customHeight="1">
      <c r="A13" s="157">
        <v>2</v>
      </c>
      <c r="B13" s="158" t="s">
        <v>172</v>
      </c>
      <c r="C13" s="159" t="s">
        <v>156</v>
      </c>
      <c r="D13" s="154" t="s">
        <v>38</v>
      </c>
      <c r="E13" s="160">
        <v>3.5000000000000003E-2</v>
      </c>
      <c r="F13" s="161">
        <v>21.76</v>
      </c>
      <c r="G13" s="162">
        <f>ROUND(E13*F13,2)</f>
        <v>0.76</v>
      </c>
      <c r="H13" s="163">
        <v>3.5000000000000003E-2</v>
      </c>
      <c r="I13" s="146">
        <f t="shared" ref="I13:I37" si="0">$I$11</f>
        <v>1.28</v>
      </c>
    </row>
    <row r="14" spans="1:10" s="152" customFormat="1" ht="20.100000000000001" customHeight="1">
      <c r="A14" s="157">
        <v>3</v>
      </c>
      <c r="B14" s="158" t="s">
        <v>39</v>
      </c>
      <c r="C14" s="159" t="s">
        <v>157</v>
      </c>
      <c r="D14" s="154" t="s">
        <v>38</v>
      </c>
      <c r="E14" s="160">
        <v>0.1067</v>
      </c>
      <c r="F14" s="161">
        <v>19.21</v>
      </c>
      <c r="G14" s="162">
        <f>ROUND(E14*F14,2)</f>
        <v>2.0499999999999998</v>
      </c>
      <c r="H14" s="163">
        <v>0.1067</v>
      </c>
      <c r="I14" s="146">
        <f t="shared" si="0"/>
        <v>1.28</v>
      </c>
    </row>
    <row r="15" spans="1:10" s="152" customFormat="1" ht="20.100000000000001" customHeight="1">
      <c r="A15" s="164">
        <v>4</v>
      </c>
      <c r="B15" s="165">
        <v>88314</v>
      </c>
      <c r="C15" s="166" t="s">
        <v>160</v>
      </c>
      <c r="D15" s="167" t="s">
        <v>38</v>
      </c>
      <c r="E15" s="168">
        <v>1.1301000000000001</v>
      </c>
      <c r="F15" s="169">
        <v>17.91</v>
      </c>
      <c r="G15" s="162">
        <f>ROUND(E15*F15,2)</f>
        <v>20.239999999999998</v>
      </c>
      <c r="H15" s="163">
        <v>1.1301000000000001</v>
      </c>
      <c r="I15" s="146">
        <f t="shared" si="0"/>
        <v>1.28</v>
      </c>
    </row>
    <row r="16" spans="1:10" s="152" customFormat="1" ht="15.95" customHeight="1">
      <c r="A16" s="1263" t="s">
        <v>40</v>
      </c>
      <c r="B16" s="1263"/>
      <c r="C16" s="1263"/>
      <c r="D16" s="1263"/>
      <c r="E16" s="1263"/>
      <c r="F16" s="1263"/>
      <c r="G16" s="211">
        <f>SUM(G12:G15)</f>
        <v>23.33</v>
      </c>
      <c r="H16" s="170"/>
      <c r="I16" s="146"/>
    </row>
    <row r="17" spans="1:9" s="152" customFormat="1" ht="15.95" customHeight="1">
      <c r="A17" s="1251" t="s">
        <v>41</v>
      </c>
      <c r="B17" s="1252"/>
      <c r="C17" s="1252"/>
      <c r="D17" s="1252"/>
      <c r="E17" s="1252"/>
      <c r="F17" s="1252"/>
      <c r="G17" s="1253"/>
      <c r="H17" s="150"/>
      <c r="I17" s="146"/>
    </row>
    <row r="18" spans="1:9" s="152" customFormat="1" ht="20.100000000000001" customHeight="1">
      <c r="A18" s="157">
        <v>1</v>
      </c>
      <c r="B18" s="171">
        <v>5944</v>
      </c>
      <c r="C18" s="172" t="s">
        <v>148</v>
      </c>
      <c r="D18" s="154" t="s">
        <v>168</v>
      </c>
      <c r="E18" s="160">
        <v>3.5000000000000003E-2</v>
      </c>
      <c r="F18" s="161">
        <v>254.53</v>
      </c>
      <c r="G18" s="162">
        <f>ROUND(E18*F18,2)</f>
        <v>8.91</v>
      </c>
      <c r="H18" s="163">
        <v>3.5000000000000003E-2</v>
      </c>
      <c r="I18" s="146">
        <f t="shared" si="0"/>
        <v>1.28</v>
      </c>
    </row>
    <row r="19" spans="1:9" s="152" customFormat="1" ht="20.100000000000001" customHeight="1">
      <c r="A19" s="157">
        <v>2</v>
      </c>
      <c r="B19" s="171">
        <v>7030</v>
      </c>
      <c r="C19" s="172" t="s">
        <v>149</v>
      </c>
      <c r="D19" s="154" t="s">
        <v>168</v>
      </c>
      <c r="E19" s="160">
        <v>1.34E-2</v>
      </c>
      <c r="F19" s="161">
        <v>299.08999999999997</v>
      </c>
      <c r="G19" s="162">
        <f t="shared" ref="G19:G30" si="1">ROUND(E19*F19,2)</f>
        <v>4.01</v>
      </c>
      <c r="H19" s="163">
        <v>1.34E-2</v>
      </c>
      <c r="I19" s="146">
        <f t="shared" si="0"/>
        <v>1.28</v>
      </c>
    </row>
    <row r="20" spans="1:9" s="152" customFormat="1" ht="20.100000000000001" customHeight="1">
      <c r="A20" s="157">
        <v>3</v>
      </c>
      <c r="B20" s="171">
        <v>93433</v>
      </c>
      <c r="C20" s="172" t="s">
        <v>151</v>
      </c>
      <c r="D20" s="154" t="s">
        <v>168</v>
      </c>
      <c r="E20" s="160">
        <v>1.34E-2</v>
      </c>
      <c r="F20" s="161">
        <v>2820.43</v>
      </c>
      <c r="G20" s="162">
        <f t="shared" si="1"/>
        <v>37.79</v>
      </c>
      <c r="H20" s="163">
        <v>1.34E-2</v>
      </c>
      <c r="I20" s="146">
        <f t="shared" si="0"/>
        <v>1.28</v>
      </c>
    </row>
    <row r="21" spans="1:9" s="152" customFormat="1" ht="20.100000000000001" customHeight="1">
      <c r="A21" s="157">
        <v>4</v>
      </c>
      <c r="B21" s="171">
        <v>95872</v>
      </c>
      <c r="C21" s="172" t="s">
        <v>152</v>
      </c>
      <c r="D21" s="154" t="s">
        <v>168</v>
      </c>
      <c r="E21" s="160">
        <v>1.34E-2</v>
      </c>
      <c r="F21" s="161">
        <v>327.23</v>
      </c>
      <c r="G21" s="162">
        <f t="shared" si="1"/>
        <v>4.38</v>
      </c>
      <c r="H21" s="163">
        <v>1.34E-2</v>
      </c>
      <c r="I21" s="146">
        <f t="shared" si="0"/>
        <v>1.28</v>
      </c>
    </row>
    <row r="22" spans="1:9" s="152" customFormat="1" ht="20.100000000000001" customHeight="1">
      <c r="A22" s="157">
        <v>5</v>
      </c>
      <c r="B22" s="171">
        <v>5835</v>
      </c>
      <c r="C22" s="172" t="s">
        <v>158</v>
      </c>
      <c r="D22" s="154" t="s">
        <v>168</v>
      </c>
      <c r="E22" s="160">
        <v>4.6399999999999997E-2</v>
      </c>
      <c r="F22" s="161">
        <v>393.41</v>
      </c>
      <c r="G22" s="162">
        <f t="shared" si="1"/>
        <v>18.25</v>
      </c>
      <c r="H22" s="163">
        <v>4.6399999999999997E-2</v>
      </c>
      <c r="I22" s="146">
        <f t="shared" si="0"/>
        <v>1.28</v>
      </c>
    </row>
    <row r="23" spans="1:9" s="152" customFormat="1" ht="20.100000000000001" customHeight="1">
      <c r="A23" s="157">
        <v>6</v>
      </c>
      <c r="B23" s="171">
        <v>5837</v>
      </c>
      <c r="C23" s="172" t="s">
        <v>159</v>
      </c>
      <c r="D23" s="154" t="s">
        <v>170</v>
      </c>
      <c r="E23" s="160">
        <v>9.4899999999999998E-2</v>
      </c>
      <c r="F23" s="161">
        <v>137.78</v>
      </c>
      <c r="G23" s="162">
        <f t="shared" si="1"/>
        <v>13.08</v>
      </c>
      <c r="H23" s="163">
        <v>9.4899999999999998E-2</v>
      </c>
      <c r="I23" s="146">
        <f t="shared" si="0"/>
        <v>1.28</v>
      </c>
    </row>
    <row r="24" spans="1:9" s="152" customFormat="1" ht="20.100000000000001" customHeight="1">
      <c r="A24" s="157">
        <v>7</v>
      </c>
      <c r="B24" s="171">
        <v>91386</v>
      </c>
      <c r="C24" s="172" t="s">
        <v>161</v>
      </c>
      <c r="D24" s="154" t="s">
        <v>168</v>
      </c>
      <c r="E24" s="160">
        <v>4.6399999999999997E-2</v>
      </c>
      <c r="F24" s="161">
        <v>258.64999999999998</v>
      </c>
      <c r="G24" s="162">
        <f t="shared" si="1"/>
        <v>12</v>
      </c>
      <c r="H24" s="163">
        <v>4.6399999999999997E-2</v>
      </c>
      <c r="I24" s="146">
        <f t="shared" si="0"/>
        <v>1.28</v>
      </c>
    </row>
    <row r="25" spans="1:9" s="152" customFormat="1" ht="20.100000000000001" customHeight="1">
      <c r="A25" s="157">
        <v>8</v>
      </c>
      <c r="B25" s="171">
        <v>95631</v>
      </c>
      <c r="C25" s="172" t="s">
        <v>162</v>
      </c>
      <c r="D25" s="154" t="s">
        <v>168</v>
      </c>
      <c r="E25" s="160">
        <v>8.0500000000000002E-2</v>
      </c>
      <c r="F25" s="161">
        <v>238.14</v>
      </c>
      <c r="G25" s="162">
        <f t="shared" si="1"/>
        <v>19.170000000000002</v>
      </c>
      <c r="H25" s="163">
        <v>8.0500000000000002E-2</v>
      </c>
      <c r="I25" s="146">
        <f t="shared" si="0"/>
        <v>1.28</v>
      </c>
    </row>
    <row r="26" spans="1:9" s="152" customFormat="1" ht="20.100000000000001" customHeight="1">
      <c r="A26" s="157">
        <v>9</v>
      </c>
      <c r="B26" s="171">
        <v>95632</v>
      </c>
      <c r="C26" s="172" t="s">
        <v>163</v>
      </c>
      <c r="D26" s="154" t="s">
        <v>170</v>
      </c>
      <c r="E26" s="160">
        <v>6.0699999999999997E-2</v>
      </c>
      <c r="F26" s="161">
        <v>76.92</v>
      </c>
      <c r="G26" s="162">
        <f t="shared" si="1"/>
        <v>4.67</v>
      </c>
      <c r="H26" s="163">
        <v>6.0699999999999997E-2</v>
      </c>
      <c r="I26" s="146">
        <f t="shared" si="0"/>
        <v>1.28</v>
      </c>
    </row>
    <row r="27" spans="1:9" s="152" customFormat="1" ht="20.100000000000001" customHeight="1">
      <c r="A27" s="157">
        <v>10</v>
      </c>
      <c r="B27" s="171">
        <v>96155</v>
      </c>
      <c r="C27" s="172" t="s">
        <v>164</v>
      </c>
      <c r="D27" s="154" t="s">
        <v>170</v>
      </c>
      <c r="E27" s="160">
        <v>0.1071</v>
      </c>
      <c r="F27" s="161">
        <v>43.15</v>
      </c>
      <c r="G27" s="162">
        <f t="shared" si="1"/>
        <v>4.62</v>
      </c>
      <c r="H27" s="163">
        <v>0.1071</v>
      </c>
      <c r="I27" s="146">
        <f t="shared" si="0"/>
        <v>1.28</v>
      </c>
    </row>
    <row r="28" spans="1:9" s="152" customFormat="1" ht="20.100000000000001" customHeight="1">
      <c r="A28" s="157">
        <v>11</v>
      </c>
      <c r="B28" s="171">
        <v>96157</v>
      </c>
      <c r="C28" s="172" t="s">
        <v>165</v>
      </c>
      <c r="D28" s="154" t="s">
        <v>168</v>
      </c>
      <c r="E28" s="160">
        <v>3.4099999999999998E-2</v>
      </c>
      <c r="F28" s="161">
        <v>139.63</v>
      </c>
      <c r="G28" s="162">
        <f t="shared" si="1"/>
        <v>4.76</v>
      </c>
      <c r="H28" s="163">
        <v>3.4099999999999998E-2</v>
      </c>
      <c r="I28" s="146">
        <f t="shared" si="0"/>
        <v>1.28</v>
      </c>
    </row>
    <row r="29" spans="1:9" s="152" customFormat="1" ht="20.100000000000001" customHeight="1">
      <c r="A29" s="157">
        <v>12</v>
      </c>
      <c r="B29" s="171">
        <v>96463</v>
      </c>
      <c r="C29" s="172" t="s">
        <v>166</v>
      </c>
      <c r="D29" s="154" t="s">
        <v>168</v>
      </c>
      <c r="E29" s="160">
        <v>4.19E-2</v>
      </c>
      <c r="F29" s="161">
        <v>222.28</v>
      </c>
      <c r="G29" s="162">
        <f t="shared" si="1"/>
        <v>9.31</v>
      </c>
      <c r="H29" s="163">
        <v>4.19E-2</v>
      </c>
      <c r="I29" s="146">
        <f t="shared" si="0"/>
        <v>1.28</v>
      </c>
    </row>
    <row r="30" spans="1:9" s="152" customFormat="1" ht="20.100000000000001" customHeight="1">
      <c r="A30" s="164">
        <v>13</v>
      </c>
      <c r="B30" s="165">
        <v>96464</v>
      </c>
      <c r="C30" s="173" t="s">
        <v>167</v>
      </c>
      <c r="D30" s="167" t="s">
        <v>170</v>
      </c>
      <c r="E30" s="168">
        <v>9.9000000000000005E-2</v>
      </c>
      <c r="F30" s="169">
        <v>82.97</v>
      </c>
      <c r="G30" s="162">
        <f t="shared" si="1"/>
        <v>8.2100000000000009</v>
      </c>
      <c r="H30" s="163">
        <v>9.9000000000000005E-2</v>
      </c>
      <c r="I30" s="146">
        <f t="shared" si="0"/>
        <v>1.28</v>
      </c>
    </row>
    <row r="31" spans="1:9" s="152" customFormat="1" ht="15.95" customHeight="1">
      <c r="A31" s="1263" t="s">
        <v>42</v>
      </c>
      <c r="B31" s="1263"/>
      <c r="C31" s="1263"/>
      <c r="D31" s="1263"/>
      <c r="E31" s="1263"/>
      <c r="F31" s="1263"/>
      <c r="G31" s="211">
        <f>SUM(G18:G30)</f>
        <v>149.16</v>
      </c>
      <c r="H31" s="170"/>
      <c r="I31" s="146"/>
    </row>
    <row r="32" spans="1:9" s="152" customFormat="1" ht="15.95" customHeight="1">
      <c r="A32" s="1264" t="s">
        <v>43</v>
      </c>
      <c r="B32" s="1264"/>
      <c r="C32" s="1264"/>
      <c r="D32" s="1264"/>
      <c r="E32" s="1264"/>
      <c r="F32" s="1264"/>
      <c r="G32" s="1264"/>
      <c r="H32" s="150"/>
      <c r="I32" s="146"/>
    </row>
    <row r="33" spans="1:9" s="152" customFormat="1" ht="20.100000000000001" customHeight="1">
      <c r="A33" s="157">
        <v>1</v>
      </c>
      <c r="B33" s="174">
        <v>370</v>
      </c>
      <c r="C33" s="159" t="s">
        <v>146</v>
      </c>
      <c r="D33" s="154" t="s">
        <v>0</v>
      </c>
      <c r="E33" s="160">
        <v>0.1875</v>
      </c>
      <c r="F33" s="175">
        <v>90</v>
      </c>
      <c r="G33" s="162">
        <f>ROUND(E33*F33,2)</f>
        <v>16.88</v>
      </c>
      <c r="H33" s="163">
        <v>0.1875</v>
      </c>
      <c r="I33" s="146">
        <f t="shared" si="0"/>
        <v>1.28</v>
      </c>
    </row>
    <row r="34" spans="1:9" s="152" customFormat="1" ht="20.100000000000001" customHeight="1">
      <c r="A34" s="157">
        <v>2</v>
      </c>
      <c r="B34" s="174">
        <v>4734</v>
      </c>
      <c r="C34" s="159" t="s">
        <v>147</v>
      </c>
      <c r="D34" s="154" t="s">
        <v>0</v>
      </c>
      <c r="E34" s="160">
        <v>0.252</v>
      </c>
      <c r="F34" s="175">
        <v>621.30999999999995</v>
      </c>
      <c r="G34" s="162">
        <f>ROUND(E34*F34,2)</f>
        <v>156.57</v>
      </c>
      <c r="H34" s="163">
        <v>0.252</v>
      </c>
      <c r="I34" s="146">
        <f t="shared" si="0"/>
        <v>1.28</v>
      </c>
    </row>
    <row r="35" spans="1:9" s="152" customFormat="1" ht="20.100000000000001" customHeight="1">
      <c r="A35" s="157">
        <v>3</v>
      </c>
      <c r="B35" s="174">
        <v>41899</v>
      </c>
      <c r="C35" s="176" t="s">
        <v>150</v>
      </c>
      <c r="D35" s="154" t="s">
        <v>25</v>
      </c>
      <c r="E35" s="160">
        <v>0.06</v>
      </c>
      <c r="F35" s="175">
        <v>6664.59</v>
      </c>
      <c r="G35" s="162">
        <f>ROUND(E35*F35,2)</f>
        <v>399.88</v>
      </c>
      <c r="H35" s="163">
        <v>0.06</v>
      </c>
      <c r="I35" s="146">
        <f t="shared" si="0"/>
        <v>1.28</v>
      </c>
    </row>
    <row r="36" spans="1:9" s="152" customFormat="1" ht="20.100000000000001" customHeight="1">
      <c r="A36" s="157">
        <v>4</v>
      </c>
      <c r="B36" s="174">
        <v>4221</v>
      </c>
      <c r="C36" s="159" t="s">
        <v>153</v>
      </c>
      <c r="D36" s="154" t="s">
        <v>169</v>
      </c>
      <c r="E36" s="160">
        <v>5</v>
      </c>
      <c r="F36" s="175">
        <v>6.72</v>
      </c>
      <c r="G36" s="162">
        <f>ROUND(E36*F36,2)</f>
        <v>33.6</v>
      </c>
      <c r="H36" s="163">
        <v>5</v>
      </c>
      <c r="I36" s="146">
        <f t="shared" si="0"/>
        <v>1.28</v>
      </c>
    </row>
    <row r="37" spans="1:9" s="152" customFormat="1" ht="20.100000000000001" customHeight="1">
      <c r="A37" s="164">
        <v>5</v>
      </c>
      <c r="B37" s="177">
        <v>11138</v>
      </c>
      <c r="C37" s="178" t="s">
        <v>154</v>
      </c>
      <c r="D37" s="167" t="s">
        <v>169</v>
      </c>
      <c r="E37" s="168">
        <v>20</v>
      </c>
      <c r="F37" s="179">
        <v>4.32</v>
      </c>
      <c r="G37" s="162">
        <f>ROUND(E37*F37,2)</f>
        <v>86.4</v>
      </c>
      <c r="H37" s="163">
        <v>20</v>
      </c>
      <c r="I37" s="146">
        <f t="shared" si="0"/>
        <v>1.28</v>
      </c>
    </row>
    <row r="38" spans="1:9" s="152" customFormat="1" ht="15.95" customHeight="1">
      <c r="A38" s="1263" t="s">
        <v>44</v>
      </c>
      <c r="B38" s="1263"/>
      <c r="C38" s="1263"/>
      <c r="D38" s="1263"/>
      <c r="E38" s="1263"/>
      <c r="F38" s="1263"/>
      <c r="G38" s="211">
        <f>SUM(G33:G37)</f>
        <v>693.33</v>
      </c>
      <c r="H38" s="170"/>
      <c r="I38" s="146"/>
    </row>
    <row r="39" spans="1:9" s="152" customFormat="1" ht="15.95" customHeight="1">
      <c r="A39" s="1237" t="s">
        <v>45</v>
      </c>
      <c r="B39" s="1238"/>
      <c r="C39" s="1238"/>
      <c r="D39" s="1238"/>
      <c r="E39" s="1238"/>
      <c r="F39" s="1238"/>
      <c r="G39" s="1239"/>
      <c r="H39" s="180"/>
      <c r="I39" s="146"/>
    </row>
    <row r="40" spans="1:9" s="152" customFormat="1" ht="15.95" customHeight="1">
      <c r="A40" s="153" t="s">
        <v>33</v>
      </c>
      <c r="B40" s="154"/>
      <c r="C40" s="154" t="s">
        <v>46</v>
      </c>
      <c r="D40" s="154" t="s">
        <v>37</v>
      </c>
      <c r="E40" s="154"/>
      <c r="F40" s="181"/>
      <c r="G40" s="155"/>
      <c r="H40" s="156"/>
      <c r="I40" s="146"/>
    </row>
    <row r="41" spans="1:9" s="152" customFormat="1" ht="15.95" customHeight="1">
      <c r="A41" s="153" t="s">
        <v>47</v>
      </c>
      <c r="B41" s="154"/>
      <c r="C41" s="154" t="s">
        <v>48</v>
      </c>
      <c r="D41" s="1240" t="s">
        <v>49</v>
      </c>
      <c r="E41" s="1240"/>
      <c r="F41" s="1240"/>
      <c r="G41" s="155">
        <f>G16</f>
        <v>23.33</v>
      </c>
      <c r="H41" s="156"/>
      <c r="I41" s="146"/>
    </row>
    <row r="42" spans="1:9" s="152" customFormat="1" ht="15.95" customHeight="1">
      <c r="A42" s="153" t="s">
        <v>50</v>
      </c>
      <c r="B42" s="154"/>
      <c r="C42" s="154" t="s">
        <v>51</v>
      </c>
      <c r="D42" s="1240" t="s">
        <v>52</v>
      </c>
      <c r="E42" s="1240"/>
      <c r="F42" s="1240"/>
      <c r="G42" s="155">
        <f>G31</f>
        <v>149.16</v>
      </c>
      <c r="H42" s="156"/>
      <c r="I42" s="146"/>
    </row>
    <row r="43" spans="1:9" s="152" customFormat="1" ht="15.95" customHeight="1">
      <c r="A43" s="153" t="s">
        <v>14</v>
      </c>
      <c r="B43" s="154"/>
      <c r="C43" s="154" t="s">
        <v>53</v>
      </c>
      <c r="D43" s="1240" t="s">
        <v>54</v>
      </c>
      <c r="E43" s="1240"/>
      <c r="F43" s="1240"/>
      <c r="G43" s="155">
        <f>G38</f>
        <v>693.33</v>
      </c>
      <c r="H43" s="156"/>
      <c r="I43" s="146"/>
    </row>
    <row r="44" spans="1:9" s="152" customFormat="1" ht="15.95" customHeight="1">
      <c r="A44" s="153" t="s">
        <v>7</v>
      </c>
      <c r="B44" s="154"/>
      <c r="C44" s="182" t="s">
        <v>55</v>
      </c>
      <c r="D44" s="1250" t="s">
        <v>56</v>
      </c>
      <c r="E44" s="1250"/>
      <c r="F44" s="1250"/>
      <c r="G44" s="183">
        <f>G41+G42+G43</f>
        <v>865.82</v>
      </c>
      <c r="H44" s="184">
        <v>596</v>
      </c>
      <c r="I44" s="146"/>
    </row>
    <row r="45" spans="1:9" s="152" customFormat="1" ht="15.95" customHeight="1">
      <c r="A45" s="153"/>
      <c r="B45" s="154"/>
      <c r="C45" s="182"/>
      <c r="D45" s="185" t="s">
        <v>192</v>
      </c>
      <c r="E45" s="186"/>
      <c r="F45" s="187">
        <v>0.27460000000000001</v>
      </c>
      <c r="G45" s="188">
        <f>G44*F45</f>
        <v>237.75</v>
      </c>
      <c r="H45" s="189"/>
      <c r="I45" s="146"/>
    </row>
    <row r="46" spans="1:9" s="152" customFormat="1" ht="15.95" customHeight="1" thickBot="1">
      <c r="A46" s="190"/>
      <c r="B46" s="191"/>
      <c r="C46" s="191"/>
      <c r="D46" s="1236" t="s">
        <v>58</v>
      </c>
      <c r="E46" s="1236"/>
      <c r="F46" s="1236"/>
      <c r="G46" s="192">
        <f>G44+G45</f>
        <v>1103.57</v>
      </c>
      <c r="H46" s="193"/>
      <c r="I46" s="146"/>
    </row>
    <row r="47" spans="1:9">
      <c r="A47" s="194"/>
      <c r="B47" s="194"/>
      <c r="C47" s="194"/>
      <c r="D47" s="195"/>
      <c r="E47" s="195"/>
      <c r="F47" s="195"/>
      <c r="G47" s="196"/>
      <c r="H47" s="196"/>
    </row>
  </sheetData>
  <mergeCells count="19">
    <mergeCell ref="A3:G3"/>
    <mergeCell ref="A4:G4"/>
    <mergeCell ref="A5:G5"/>
    <mergeCell ref="A6:G6"/>
    <mergeCell ref="D44:F44"/>
    <mergeCell ref="A11:G11"/>
    <mergeCell ref="A9:G9"/>
    <mergeCell ref="A7:A8"/>
    <mergeCell ref="C7:F8"/>
    <mergeCell ref="A38:F38"/>
    <mergeCell ref="A17:G17"/>
    <mergeCell ref="A32:G32"/>
    <mergeCell ref="A16:F16"/>
    <mergeCell ref="A31:F31"/>
    <mergeCell ref="D46:F46"/>
    <mergeCell ref="A39:G39"/>
    <mergeCell ref="D41:F41"/>
    <mergeCell ref="D42:F42"/>
    <mergeCell ref="D43:F43"/>
  </mergeCells>
  <printOptions horizontalCentered="1"/>
  <pageMargins left="0.51181102362204722" right="0.51181102362204722" top="0.78740157480314965" bottom="0.78740157480314965" header="0.31496062992125984" footer="0.31496062992125984"/>
  <pageSetup paperSize="9" scale="87" orientation="portrait" r:id="rId1"/>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Planilha25">
    <pageSetUpPr fitToPage="1"/>
  </sheetPr>
  <dimension ref="A1:H28"/>
  <sheetViews>
    <sheetView view="pageBreakPreview" zoomScale="85" zoomScaleNormal="100" zoomScaleSheetLayoutView="85" workbookViewId="0">
      <selection activeCell="L18" sqref="L18"/>
    </sheetView>
  </sheetViews>
  <sheetFormatPr defaultColWidth="9.140625" defaultRowHeight="12.75"/>
  <cols>
    <col min="1" max="1" width="9.140625" style="1"/>
    <col min="2" max="2" width="9.28515625" style="1" bestFit="1" customWidth="1"/>
    <col min="3" max="3" width="51.85546875" style="1" customWidth="1"/>
    <col min="4" max="4" width="9.140625" style="1"/>
    <col min="5" max="5" width="16.28515625" style="1" customWidth="1"/>
    <col min="6" max="6" width="11.42578125" style="1" bestFit="1" customWidth="1"/>
    <col min="7" max="7" width="9.140625" style="1"/>
    <col min="8" max="8" width="11.5703125" style="1" bestFit="1" customWidth="1"/>
    <col min="9" max="16384" width="9.140625" style="1"/>
  </cols>
  <sheetData>
    <row r="1" spans="1:8" s="2" customFormat="1" ht="15" customHeight="1">
      <c r="A1" s="37"/>
      <c r="B1" s="1287"/>
      <c r="C1" s="1287"/>
      <c r="D1" s="1287"/>
      <c r="E1" s="1287"/>
      <c r="F1" s="1287"/>
      <c r="G1" s="1287"/>
      <c r="H1" s="1288"/>
    </row>
    <row r="2" spans="1:8" s="2" customFormat="1" ht="15" customHeight="1">
      <c r="A2" s="1289" t="s">
        <v>17</v>
      </c>
      <c r="B2" s="1290"/>
      <c r="C2" s="1290"/>
      <c r="D2" s="1290"/>
      <c r="E2" s="1290"/>
      <c r="F2" s="1290"/>
      <c r="G2" s="1290"/>
      <c r="H2" s="1291"/>
    </row>
    <row r="3" spans="1:8" s="2" customFormat="1" ht="15" customHeight="1">
      <c r="A3" s="1292" t="s">
        <v>181</v>
      </c>
      <c r="B3" s="1293"/>
      <c r="C3" s="1293"/>
      <c r="D3" s="1293"/>
      <c r="E3" s="1293"/>
      <c r="F3" s="1293"/>
      <c r="G3" s="1293"/>
      <c r="H3" s="1294"/>
    </row>
    <row r="4" spans="1:8" s="2" customFormat="1" ht="15" customHeight="1">
      <c r="A4" s="1292" t="s">
        <v>16</v>
      </c>
      <c r="B4" s="1293"/>
      <c r="C4" s="1293"/>
      <c r="D4" s="1293"/>
      <c r="E4" s="1293"/>
      <c r="F4" s="1293"/>
      <c r="G4" s="1293"/>
      <c r="H4" s="1294"/>
    </row>
    <row r="5" spans="1:8" s="2" customFormat="1" ht="15" customHeight="1" thickBot="1">
      <c r="A5" s="38"/>
      <c r="B5" s="1295"/>
      <c r="C5" s="1295"/>
      <c r="D5" s="1295"/>
      <c r="E5" s="1295"/>
      <c r="F5" s="1295"/>
      <c r="G5" s="1295"/>
      <c r="H5" s="1296"/>
    </row>
    <row r="6" spans="1:8" s="3" customFormat="1" ht="24.95" customHeight="1" thickTop="1" thickBot="1">
      <c r="A6" s="42" t="s">
        <v>226</v>
      </c>
      <c r="B6" s="43" t="s">
        <v>255</v>
      </c>
      <c r="C6" s="1265" t="str">
        <f>PROPER(" POçO DE VISITA PARA DRENAGEM PLUVIAL, EM CONCRETO ESTRUTURAL, DIMENSOES INTERNAS DE 90X150X80CM (LARGXCOMPXALT), PARA REDE DE 600 MM, EXCLUSOS TAMPAO E CHAMINE")</f>
        <v xml:space="preserve"> Poço De Visita Para Drenagem Pluvial, Em Concreto Estrutural, Dimensoes Internas De 90X150X80Cm (Largxcompxalt), Para Rede De 600 Mm, Exclusos Tampao E Chamine</v>
      </c>
      <c r="D6" s="1265"/>
      <c r="E6" s="1265"/>
      <c r="F6" s="1265"/>
      <c r="G6" s="1266" t="s">
        <v>241</v>
      </c>
      <c r="H6" s="1267"/>
    </row>
    <row r="7" spans="1:8" s="3" customFormat="1" ht="40.5" customHeight="1" thickTop="1">
      <c r="A7" s="1273" t="e">
        <f>ORÇAMENTO!#REF!</f>
        <v>#REF!</v>
      </c>
      <c r="B7" s="1274"/>
      <c r="C7" s="1274"/>
      <c r="D7" s="1274"/>
      <c r="E7" s="1274"/>
      <c r="F7" s="1274"/>
      <c r="G7" s="1274"/>
      <c r="H7" s="1275"/>
    </row>
    <row r="8" spans="1:8" s="3" customFormat="1" ht="20.100000000000001" customHeight="1">
      <c r="A8" s="1276" t="s">
        <v>182</v>
      </c>
      <c r="B8" s="1277"/>
      <c r="C8" s="1277"/>
      <c r="D8" s="1277"/>
      <c r="E8" s="1277"/>
      <c r="F8" s="1277"/>
      <c r="G8" s="1277"/>
      <c r="H8" s="1278"/>
    </row>
    <row r="9" spans="1:8" s="3" customFormat="1" ht="20.100000000000001" customHeight="1">
      <c r="A9" s="25" t="s">
        <v>33</v>
      </c>
      <c r="B9" s="26" t="s">
        <v>225</v>
      </c>
      <c r="C9" s="27" t="s">
        <v>34</v>
      </c>
      <c r="D9" s="26" t="s">
        <v>35</v>
      </c>
      <c r="E9" s="27" t="s">
        <v>145</v>
      </c>
      <c r="F9" s="28" t="s">
        <v>36</v>
      </c>
      <c r="G9" s="1279" t="s">
        <v>37</v>
      </c>
      <c r="H9" s="1280"/>
    </row>
    <row r="10" spans="1:8" s="3" customFormat="1" ht="20.100000000000001" customHeight="1">
      <c r="A10" s="39">
        <v>1</v>
      </c>
      <c r="B10" s="29">
        <v>88309</v>
      </c>
      <c r="C10" s="18" t="s">
        <v>231</v>
      </c>
      <c r="D10" s="4" t="s">
        <v>215</v>
      </c>
      <c r="E10" s="22">
        <v>0.21279999999999999</v>
      </c>
      <c r="F10" s="5">
        <v>21.31</v>
      </c>
      <c r="G10" s="6"/>
      <c r="H10" s="7">
        <f>ROUND(E10*F10,2)</f>
        <v>4.53</v>
      </c>
    </row>
    <row r="11" spans="1:8" s="3" customFormat="1" ht="20.100000000000001" customHeight="1" thickBot="1">
      <c r="A11" s="39">
        <v>2</v>
      </c>
      <c r="B11" s="29">
        <v>88316</v>
      </c>
      <c r="C11" s="18" t="s">
        <v>183</v>
      </c>
      <c r="D11" s="4" t="s">
        <v>215</v>
      </c>
      <c r="E11" s="22">
        <v>0.42549999999999999</v>
      </c>
      <c r="F11" s="5">
        <v>17.09</v>
      </c>
      <c r="G11" s="6"/>
      <c r="H11" s="7">
        <f>ROUND(E11*F11,2)</f>
        <v>7.27</v>
      </c>
    </row>
    <row r="12" spans="1:8" s="3" customFormat="1" ht="20.100000000000001" customHeight="1" thickBot="1">
      <c r="A12" s="40"/>
      <c r="B12" s="8"/>
      <c r="C12" s="6"/>
      <c r="D12" s="8"/>
      <c r="E12" s="9" t="s">
        <v>184</v>
      </c>
      <c r="F12" s="10"/>
      <c r="G12" s="11"/>
      <c r="H12" s="12">
        <f>SUM(H10:H11)</f>
        <v>11.8</v>
      </c>
    </row>
    <row r="13" spans="1:8" s="3" customFormat="1" ht="20.100000000000001" customHeight="1">
      <c r="A13" s="1281" t="s">
        <v>185</v>
      </c>
      <c r="B13" s="1282"/>
      <c r="C13" s="1282"/>
      <c r="D13" s="1282"/>
      <c r="E13" s="1282"/>
      <c r="F13" s="1282"/>
      <c r="G13" s="1282"/>
      <c r="H13" s="1283"/>
    </row>
    <row r="14" spans="1:8" s="3" customFormat="1" ht="20.100000000000001" customHeight="1">
      <c r="A14" s="25" t="s">
        <v>33</v>
      </c>
      <c r="B14" s="26" t="s">
        <v>225</v>
      </c>
      <c r="C14" s="27" t="s">
        <v>34</v>
      </c>
      <c r="D14" s="26" t="s">
        <v>35</v>
      </c>
      <c r="E14" s="27" t="s">
        <v>145</v>
      </c>
      <c r="F14" s="28" t="s">
        <v>36</v>
      </c>
      <c r="G14" s="1268" t="s">
        <v>37</v>
      </c>
      <c r="H14" s="1269"/>
    </row>
    <row r="15" spans="1:8" s="3" customFormat="1" ht="20.100000000000001" customHeight="1">
      <c r="A15" s="39">
        <v>1</v>
      </c>
      <c r="B15" s="30">
        <v>87313</v>
      </c>
      <c r="C15" s="23" t="s">
        <v>234</v>
      </c>
      <c r="D15" s="14" t="s">
        <v>189</v>
      </c>
      <c r="E15" s="19">
        <v>0.02</v>
      </c>
      <c r="F15" s="20">
        <v>527.24</v>
      </c>
      <c r="G15" s="13"/>
      <c r="H15" s="7">
        <f>ROUND(E15*F15,2)</f>
        <v>10.54</v>
      </c>
    </row>
    <row r="16" spans="1:8" s="3" customFormat="1" ht="20.100000000000001" customHeight="1">
      <c r="A16" s="39">
        <v>2</v>
      </c>
      <c r="B16" s="30">
        <v>94969</v>
      </c>
      <c r="C16" s="23" t="s">
        <v>239</v>
      </c>
      <c r="D16" s="14" t="s">
        <v>189</v>
      </c>
      <c r="E16" s="19">
        <v>1.62</v>
      </c>
      <c r="F16" s="20">
        <v>424.22</v>
      </c>
      <c r="G16" s="13"/>
      <c r="H16" s="7">
        <f>ROUND(E16*F16,2)</f>
        <v>687.24</v>
      </c>
    </row>
    <row r="17" spans="1:8" s="3" customFormat="1" ht="20.100000000000001" customHeight="1" thickBot="1">
      <c r="A17" s="39">
        <v>3</v>
      </c>
      <c r="B17" s="30">
        <v>101616</v>
      </c>
      <c r="C17" s="23" t="s">
        <v>240</v>
      </c>
      <c r="D17" s="14" t="s">
        <v>236</v>
      </c>
      <c r="E17" s="19">
        <v>2.2799999999999998</v>
      </c>
      <c r="F17" s="20">
        <v>4.95</v>
      </c>
      <c r="G17" s="13"/>
      <c r="H17" s="7">
        <f>ROUND(E17*F17,2)</f>
        <v>11.29</v>
      </c>
    </row>
    <row r="18" spans="1:8" s="3" customFormat="1" ht="20.100000000000001" customHeight="1" thickBot="1">
      <c r="A18" s="40"/>
      <c r="B18" s="8" t="s">
        <v>186</v>
      </c>
      <c r="C18" s="6"/>
      <c r="D18" s="8"/>
      <c r="E18" s="9" t="s">
        <v>187</v>
      </c>
      <c r="F18" s="15"/>
      <c r="G18" s="16"/>
      <c r="H18" s="12">
        <f>SUM(H15:H17)</f>
        <v>709.07</v>
      </c>
    </row>
    <row r="19" spans="1:8" s="3" customFormat="1" ht="20.100000000000001" customHeight="1">
      <c r="A19" s="1284" t="s">
        <v>188</v>
      </c>
      <c r="B19" s="1285"/>
      <c r="C19" s="1285"/>
      <c r="D19" s="1285"/>
      <c r="E19" s="1285"/>
      <c r="F19" s="1285"/>
      <c r="G19" s="1285"/>
      <c r="H19" s="1286"/>
    </row>
    <row r="20" spans="1:8" s="3" customFormat="1" ht="20.100000000000001" customHeight="1">
      <c r="A20" s="25" t="s">
        <v>33</v>
      </c>
      <c r="B20" s="26" t="s">
        <v>225</v>
      </c>
      <c r="C20" s="27" t="s">
        <v>34</v>
      </c>
      <c r="D20" s="26" t="s">
        <v>35</v>
      </c>
      <c r="E20" s="27" t="s">
        <v>145</v>
      </c>
      <c r="F20" s="28" t="s">
        <v>36</v>
      </c>
      <c r="G20" s="1268" t="s">
        <v>37</v>
      </c>
      <c r="H20" s="1269"/>
    </row>
    <row r="21" spans="1:8" s="3" customFormat="1" ht="20.100000000000001" customHeight="1">
      <c r="A21" s="39">
        <v>1</v>
      </c>
      <c r="B21" s="30">
        <v>5875</v>
      </c>
      <c r="C21" s="21" t="s">
        <v>232</v>
      </c>
      <c r="D21" s="14" t="s">
        <v>168</v>
      </c>
      <c r="E21" s="24">
        <v>0.17019999999999999</v>
      </c>
      <c r="F21" s="20">
        <v>106.6</v>
      </c>
      <c r="G21" s="13"/>
      <c r="H21" s="7">
        <f>ROUND(E21*F21,2)</f>
        <v>18.14</v>
      </c>
    </row>
    <row r="22" spans="1:8" s="3" customFormat="1" ht="20.100000000000001" customHeight="1">
      <c r="A22" s="39">
        <v>2</v>
      </c>
      <c r="B22" s="30">
        <v>5877</v>
      </c>
      <c r="C22" s="21" t="s">
        <v>233</v>
      </c>
      <c r="D22" s="14" t="s">
        <v>170</v>
      </c>
      <c r="E22" s="24">
        <v>4.2599999999999999E-2</v>
      </c>
      <c r="F22" s="20">
        <v>42.95</v>
      </c>
      <c r="G22" s="13"/>
      <c r="H22" s="7">
        <f>ROUND(E22*F22,2)</f>
        <v>1.83</v>
      </c>
    </row>
    <row r="23" spans="1:8" s="3" customFormat="1" ht="20.100000000000001" customHeight="1">
      <c r="A23" s="39">
        <v>3</v>
      </c>
      <c r="B23" s="30">
        <v>92419</v>
      </c>
      <c r="C23" s="21" t="s">
        <v>235</v>
      </c>
      <c r="D23" s="14" t="s">
        <v>236</v>
      </c>
      <c r="E23" s="24">
        <v>12.68</v>
      </c>
      <c r="F23" s="20">
        <v>72.41</v>
      </c>
      <c r="G23" s="13"/>
      <c r="H23" s="7">
        <f>ROUND(E23*F23,2)</f>
        <v>918.16</v>
      </c>
    </row>
    <row r="24" spans="1:8" s="3" customFormat="1" ht="20.100000000000001" customHeight="1" thickBot="1">
      <c r="A24" s="39">
        <v>4</v>
      </c>
      <c r="B24" s="30">
        <v>92915</v>
      </c>
      <c r="C24" s="21" t="s">
        <v>237</v>
      </c>
      <c r="D24" s="14" t="s">
        <v>238</v>
      </c>
      <c r="E24" s="24">
        <v>16.399999999999999</v>
      </c>
      <c r="F24" s="20">
        <v>16.48</v>
      </c>
      <c r="G24" s="13"/>
      <c r="H24" s="7">
        <f>ROUND(E24*F24,2)</f>
        <v>270.27</v>
      </c>
    </row>
    <row r="25" spans="1:8" s="3" customFormat="1" ht="20.100000000000001" customHeight="1" thickBot="1">
      <c r="A25" s="40"/>
      <c r="B25" s="6" t="s">
        <v>186</v>
      </c>
      <c r="C25" s="6"/>
      <c r="D25" s="8"/>
      <c r="E25" s="9" t="s">
        <v>190</v>
      </c>
      <c r="F25" s="15"/>
      <c r="G25" s="16"/>
      <c r="H25" s="12">
        <f>SUM(H21:H24)</f>
        <v>1208.4000000000001</v>
      </c>
    </row>
    <row r="26" spans="1:8" s="3" customFormat="1" ht="20.100000000000001" customHeight="1">
      <c r="A26" s="40"/>
      <c r="B26" s="1270" t="s">
        <v>191</v>
      </c>
      <c r="C26" s="1270"/>
      <c r="D26" s="1270"/>
      <c r="E26" s="1270"/>
      <c r="F26" s="1270"/>
      <c r="G26" s="1271"/>
      <c r="H26" s="17">
        <f>SUM(H12+H18+H25)</f>
        <v>1929.27</v>
      </c>
    </row>
    <row r="27" spans="1:8" s="3" customFormat="1" ht="20.100000000000001" customHeight="1" thickBot="1">
      <c r="A27" s="41"/>
      <c r="B27" s="1272" t="s">
        <v>192</v>
      </c>
      <c r="C27" s="1272"/>
      <c r="D27" s="1272"/>
      <c r="E27" s="1272"/>
      <c r="F27" s="1272"/>
      <c r="G27" s="31">
        <v>0.27460000000000001</v>
      </c>
      <c r="H27" s="32">
        <f>H26*G27</f>
        <v>529.78</v>
      </c>
    </row>
    <row r="28" spans="1:8" s="3" customFormat="1" ht="20.100000000000001" customHeight="1" thickBot="1">
      <c r="A28" s="44"/>
      <c r="B28" s="33" t="s">
        <v>193</v>
      </c>
      <c r="C28" s="33"/>
      <c r="D28" s="34"/>
      <c r="E28" s="33"/>
      <c r="F28" s="33"/>
      <c r="G28" s="35"/>
      <c r="H28" s="36">
        <f>SUM(H26:H27)</f>
        <v>2459.0500000000002</v>
      </c>
    </row>
  </sheetData>
  <mergeCells count="16">
    <mergeCell ref="B1:H1"/>
    <mergeCell ref="A2:H2"/>
    <mergeCell ref="A3:H3"/>
    <mergeCell ref="A4:H4"/>
    <mergeCell ref="B5:H5"/>
    <mergeCell ref="C6:F6"/>
    <mergeCell ref="G6:H6"/>
    <mergeCell ref="G20:H20"/>
    <mergeCell ref="B26:G26"/>
    <mergeCell ref="B27:F27"/>
    <mergeCell ref="A7:H7"/>
    <mergeCell ref="A8:H8"/>
    <mergeCell ref="G9:H9"/>
    <mergeCell ref="A13:H13"/>
    <mergeCell ref="G14:H14"/>
    <mergeCell ref="A19:H19"/>
  </mergeCells>
  <printOptions horizontalCentered="1"/>
  <pageMargins left="0.51181102362204722" right="0.51181102362204722" top="0.78740157480314965" bottom="0.78740157480314965" header="0.31496062992125984" footer="0.31496062992125984"/>
  <pageSetup paperSize="9" scale="73" orientation="portrait" horizontalDpi="300" verticalDpi="3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4">
    <tabColor rgb="FF92D050"/>
  </sheetPr>
  <dimension ref="A1:Q36"/>
  <sheetViews>
    <sheetView topLeftCell="A13" zoomScale="90" zoomScaleNormal="90" workbookViewId="0">
      <selection activeCell="I17" sqref="I17"/>
    </sheetView>
  </sheetViews>
  <sheetFormatPr defaultColWidth="8.7109375" defaultRowHeight="12.75"/>
  <cols>
    <col min="1" max="1" width="4.140625" style="577" bestFit="1" customWidth="1"/>
    <col min="2" max="2" width="17.42578125" style="577" customWidth="1"/>
    <col min="3" max="3" width="15.42578125" style="577" customWidth="1"/>
    <col min="4" max="4" width="11.42578125" style="577" customWidth="1"/>
    <col min="5" max="5" width="8.7109375" style="577"/>
    <col min="6" max="7" width="8.85546875" style="577" bestFit="1" customWidth="1"/>
    <col min="8" max="8" width="11.5703125" style="577" customWidth="1"/>
    <col min="9" max="9" width="8.85546875" style="577" bestFit="1" customWidth="1"/>
    <col min="10" max="10" width="10.28515625" style="577" bestFit="1" customWidth="1"/>
    <col min="11" max="12" width="11.42578125" style="577" bestFit="1" customWidth="1"/>
    <col min="13" max="13" width="13.42578125" style="577" customWidth="1"/>
    <col min="14" max="14" width="12" style="577" bestFit="1" customWidth="1"/>
    <col min="15" max="15" width="10.28515625" style="577" bestFit="1" customWidth="1"/>
    <col min="16" max="16" width="9.42578125" style="577" bestFit="1" customWidth="1"/>
    <col min="17" max="17" width="12.28515625" style="577" bestFit="1" customWidth="1"/>
    <col min="18" max="16384" width="8.7109375" style="577"/>
  </cols>
  <sheetData>
    <row r="1" spans="1:17" ht="14.25" thickTop="1" thickBot="1">
      <c r="A1" s="775" t="s">
        <v>688</v>
      </c>
      <c r="B1" s="776"/>
      <c r="C1" s="776"/>
      <c r="D1" s="776"/>
      <c r="E1" s="776"/>
      <c r="F1" s="776"/>
      <c r="G1" s="776"/>
      <c r="H1" s="776"/>
      <c r="I1" s="776"/>
      <c r="J1" s="776"/>
      <c r="K1" s="776"/>
      <c r="L1" s="776"/>
      <c r="M1" s="776"/>
      <c r="N1" s="776"/>
      <c r="O1" s="776"/>
      <c r="P1" s="776"/>
      <c r="Q1" s="777"/>
    </row>
    <row r="2" spans="1:17" ht="14.25" thickTop="1" thickBot="1">
      <c r="A2" s="778" t="s">
        <v>689</v>
      </c>
      <c r="B2" s="779"/>
      <c r="C2" s="779"/>
      <c r="D2" s="779"/>
      <c r="E2" s="779"/>
      <c r="F2" s="779"/>
      <c r="G2" s="779"/>
      <c r="H2" s="779"/>
      <c r="I2" s="779"/>
      <c r="J2" s="779"/>
      <c r="K2" s="779"/>
      <c r="L2" s="779"/>
      <c r="M2" s="779"/>
      <c r="N2" s="779"/>
      <c r="O2" s="779"/>
      <c r="P2" s="779"/>
      <c r="Q2" s="780"/>
    </row>
    <row r="3" spans="1:17" ht="22.5">
      <c r="A3" s="781" t="s">
        <v>6</v>
      </c>
      <c r="B3" s="784" t="s">
        <v>447</v>
      </c>
      <c r="C3" s="784" t="s">
        <v>251</v>
      </c>
      <c r="D3" s="784" t="s">
        <v>252</v>
      </c>
      <c r="E3" s="784" t="s">
        <v>448</v>
      </c>
      <c r="F3" s="784" t="s">
        <v>253</v>
      </c>
      <c r="G3" s="578" t="s">
        <v>690</v>
      </c>
      <c r="H3" s="784" t="s">
        <v>704</v>
      </c>
      <c r="I3" s="784" t="s">
        <v>448</v>
      </c>
      <c r="J3" s="784" t="s">
        <v>1</v>
      </c>
      <c r="K3" s="784" t="s">
        <v>703</v>
      </c>
      <c r="L3" s="784" t="s">
        <v>351</v>
      </c>
      <c r="M3" s="784" t="s">
        <v>430</v>
      </c>
      <c r="N3" s="784" t="s">
        <v>350</v>
      </c>
      <c r="O3" s="784" t="s">
        <v>692</v>
      </c>
      <c r="P3" s="784" t="s">
        <v>10</v>
      </c>
      <c r="Q3" s="784" t="s">
        <v>21</v>
      </c>
    </row>
    <row r="4" spans="1:17" ht="22.5">
      <c r="A4" s="782"/>
      <c r="B4" s="785"/>
      <c r="C4" s="785"/>
      <c r="D4" s="785"/>
      <c r="E4" s="785"/>
      <c r="F4" s="785"/>
      <c r="G4" s="578" t="s">
        <v>691</v>
      </c>
      <c r="H4" s="785"/>
      <c r="I4" s="785"/>
      <c r="J4" s="785"/>
      <c r="K4" s="785"/>
      <c r="L4" s="785"/>
      <c r="M4" s="785"/>
      <c r="N4" s="785"/>
      <c r="O4" s="785"/>
      <c r="P4" s="785"/>
      <c r="Q4" s="785"/>
    </row>
    <row r="5" spans="1:17" ht="13.5" thickBot="1">
      <c r="A5" s="783"/>
      <c r="B5" s="786"/>
      <c r="C5" s="786"/>
      <c r="D5" s="786"/>
      <c r="E5" s="786"/>
      <c r="F5" s="786"/>
      <c r="G5" s="585"/>
      <c r="H5" s="786"/>
      <c r="I5" s="786"/>
      <c r="J5" s="786"/>
      <c r="K5" s="786"/>
      <c r="L5" s="786"/>
      <c r="M5" s="786"/>
      <c r="N5" s="786"/>
      <c r="O5" s="786"/>
      <c r="P5" s="786"/>
      <c r="Q5" s="786"/>
    </row>
    <row r="6" spans="1:17" ht="34.5" thickBot="1">
      <c r="A6" s="586">
        <v>1</v>
      </c>
      <c r="B6" s="587" t="s">
        <v>696</v>
      </c>
      <c r="C6" s="580" t="s">
        <v>697</v>
      </c>
      <c r="D6" s="580" t="s">
        <v>694</v>
      </c>
      <c r="E6" s="580" t="s">
        <v>695</v>
      </c>
      <c r="F6" s="581">
        <v>302</v>
      </c>
      <c r="G6" s="582">
        <v>4</v>
      </c>
      <c r="H6" s="581">
        <v>4</v>
      </c>
      <c r="I6" s="588">
        <f>H6*F6</f>
        <v>1208</v>
      </c>
      <c r="J6" s="583"/>
      <c r="K6" s="583"/>
      <c r="L6" s="583"/>
      <c r="M6" s="583"/>
      <c r="N6" s="583"/>
      <c r="O6" s="583"/>
      <c r="P6" s="583"/>
      <c r="Q6" s="583"/>
    </row>
    <row r="7" spans="1:17" ht="34.5" thickBot="1">
      <c r="A7" s="586">
        <f>A6+1</f>
        <v>2</v>
      </c>
      <c r="B7" s="587" t="s">
        <v>698</v>
      </c>
      <c r="C7" s="580" t="s">
        <v>697</v>
      </c>
      <c r="D7" s="580" t="s">
        <v>694</v>
      </c>
      <c r="E7" s="580" t="s">
        <v>695</v>
      </c>
      <c r="F7" s="581">
        <v>319</v>
      </c>
      <c r="G7" s="582">
        <v>4</v>
      </c>
      <c r="H7" s="581">
        <v>4</v>
      </c>
      <c r="I7" s="588">
        <f t="shared" ref="I7:I35" si="0">H7*F7</f>
        <v>1276</v>
      </c>
      <c r="J7" s="583"/>
      <c r="K7" s="583"/>
      <c r="L7" s="583"/>
      <c r="M7" s="583"/>
      <c r="N7" s="583"/>
      <c r="O7" s="583"/>
      <c r="P7" s="583"/>
      <c r="Q7" s="583"/>
    </row>
    <row r="8" spans="1:17" ht="34.5" thickBot="1">
      <c r="A8" s="586">
        <f t="shared" ref="A8:A35" si="1">A7+1</f>
        <v>3</v>
      </c>
      <c r="B8" s="587" t="s">
        <v>699</v>
      </c>
      <c r="C8" s="580" t="s">
        <v>693</v>
      </c>
      <c r="D8" s="580" t="s">
        <v>694</v>
      </c>
      <c r="E8" s="580" t="s">
        <v>695</v>
      </c>
      <c r="F8" s="581">
        <v>293</v>
      </c>
      <c r="G8" s="582">
        <v>4.5</v>
      </c>
      <c r="H8" s="581">
        <v>4.5</v>
      </c>
      <c r="I8" s="588">
        <f t="shared" si="0"/>
        <v>1319</v>
      </c>
      <c r="J8" s="583"/>
      <c r="K8" s="583"/>
      <c r="L8" s="583"/>
      <c r="M8" s="583"/>
      <c r="N8" s="583"/>
      <c r="O8" s="583"/>
      <c r="P8" s="583"/>
      <c r="Q8" s="583"/>
    </row>
    <row r="9" spans="1:17" ht="34.5" thickBot="1">
      <c r="A9" s="586">
        <f t="shared" si="1"/>
        <v>4</v>
      </c>
      <c r="B9" s="587" t="s">
        <v>700</v>
      </c>
      <c r="C9" s="580" t="s">
        <v>701</v>
      </c>
      <c r="D9" s="580" t="s">
        <v>694</v>
      </c>
      <c r="E9" s="580" t="s">
        <v>695</v>
      </c>
      <c r="F9" s="581">
        <v>159.88</v>
      </c>
      <c r="G9" s="582">
        <v>5.71</v>
      </c>
      <c r="H9" s="581">
        <v>5.71</v>
      </c>
      <c r="I9" s="588">
        <f t="shared" si="0"/>
        <v>913</v>
      </c>
      <c r="J9" s="583"/>
      <c r="K9" s="583"/>
      <c r="L9" s="583"/>
      <c r="M9" s="583"/>
      <c r="N9" s="583"/>
      <c r="O9" s="583"/>
      <c r="P9" s="583"/>
      <c r="Q9" s="583"/>
    </row>
    <row r="10" spans="1:17" ht="21" customHeight="1" thickBot="1">
      <c r="A10" s="586">
        <f t="shared" si="1"/>
        <v>5</v>
      </c>
      <c r="B10" s="587" t="s">
        <v>705</v>
      </c>
      <c r="C10" s="580"/>
      <c r="D10" s="580" t="s">
        <v>694</v>
      </c>
      <c r="E10" s="580" t="s">
        <v>695</v>
      </c>
      <c r="F10" s="581">
        <v>698.13</v>
      </c>
      <c r="G10" s="582">
        <v>5.58</v>
      </c>
      <c r="H10" s="581">
        <v>5.58</v>
      </c>
      <c r="I10" s="588">
        <f t="shared" si="0"/>
        <v>3896</v>
      </c>
      <c r="J10" s="583"/>
      <c r="K10" s="583"/>
      <c r="L10" s="583"/>
      <c r="M10" s="583"/>
      <c r="N10" s="583"/>
      <c r="O10" s="583"/>
      <c r="P10" s="583"/>
      <c r="Q10" s="583"/>
    </row>
    <row r="11" spans="1:17" ht="23.25" thickBot="1">
      <c r="A11" s="586">
        <f t="shared" si="1"/>
        <v>6</v>
      </c>
      <c r="B11" s="587" t="s">
        <v>742</v>
      </c>
      <c r="C11" s="580"/>
      <c r="D11" s="580" t="s">
        <v>694</v>
      </c>
      <c r="E11" s="580" t="s">
        <v>695</v>
      </c>
      <c r="F11" s="581">
        <v>262.44</v>
      </c>
      <c r="G11" s="582">
        <v>5.2</v>
      </c>
      <c r="H11" s="581">
        <v>5.2</v>
      </c>
      <c r="I11" s="588">
        <f t="shared" si="0"/>
        <v>1365</v>
      </c>
      <c r="J11" s="583"/>
      <c r="K11" s="583"/>
      <c r="L11" s="583"/>
      <c r="M11" s="583"/>
      <c r="N11" s="583"/>
      <c r="O11" s="583"/>
      <c r="P11" s="583"/>
      <c r="Q11" s="583"/>
    </row>
    <row r="12" spans="1:17" ht="23.25" thickBot="1">
      <c r="A12" s="586">
        <f t="shared" si="1"/>
        <v>7</v>
      </c>
      <c r="B12" s="587" t="s">
        <v>706</v>
      </c>
      <c r="C12" s="580"/>
      <c r="D12" s="580" t="s">
        <v>694</v>
      </c>
      <c r="E12" s="580" t="s">
        <v>695</v>
      </c>
      <c r="F12" s="581">
        <v>438</v>
      </c>
      <c r="G12" s="582">
        <v>4.2</v>
      </c>
      <c r="H12" s="581">
        <v>4.2</v>
      </c>
      <c r="I12" s="588">
        <f t="shared" si="0"/>
        <v>1840</v>
      </c>
      <c r="J12" s="583"/>
      <c r="K12" s="583"/>
      <c r="L12" s="583"/>
      <c r="M12" s="583"/>
      <c r="N12" s="583"/>
      <c r="O12" s="583"/>
      <c r="P12" s="583"/>
      <c r="Q12" s="583"/>
    </row>
    <row r="13" spans="1:17" ht="23.25" thickBot="1">
      <c r="A13" s="586">
        <f t="shared" si="1"/>
        <v>8</v>
      </c>
      <c r="B13" s="587" t="s">
        <v>707</v>
      </c>
      <c r="C13" s="580"/>
      <c r="D13" s="580" t="s">
        <v>694</v>
      </c>
      <c r="E13" s="580" t="s">
        <v>695</v>
      </c>
      <c r="F13" s="581">
        <v>182.75</v>
      </c>
      <c r="G13" s="582">
        <v>3.9</v>
      </c>
      <c r="H13" s="581">
        <v>3.9</v>
      </c>
      <c r="I13" s="588">
        <f t="shared" si="0"/>
        <v>713</v>
      </c>
      <c r="J13" s="583"/>
      <c r="K13" s="583"/>
      <c r="L13" s="583"/>
      <c r="M13" s="583"/>
      <c r="N13" s="583"/>
      <c r="O13" s="583"/>
      <c r="P13" s="583"/>
      <c r="Q13" s="583"/>
    </row>
    <row r="14" spans="1:17" ht="23.25" thickBot="1">
      <c r="A14" s="586">
        <f t="shared" si="1"/>
        <v>9</v>
      </c>
      <c r="B14" s="587" t="s">
        <v>1376</v>
      </c>
      <c r="C14" s="580"/>
      <c r="D14" s="580" t="s">
        <v>694</v>
      </c>
      <c r="E14" s="580" t="s">
        <v>695</v>
      </c>
      <c r="F14" s="581">
        <v>131.02000000000001</v>
      </c>
      <c r="G14" s="582">
        <v>3.9</v>
      </c>
      <c r="H14" s="581">
        <v>3.9</v>
      </c>
      <c r="I14" s="588">
        <f t="shared" si="0"/>
        <v>511</v>
      </c>
      <c r="J14" s="583"/>
      <c r="K14" s="583"/>
      <c r="L14" s="583"/>
      <c r="M14" s="583"/>
      <c r="N14" s="583"/>
      <c r="O14" s="583"/>
      <c r="P14" s="583"/>
      <c r="Q14" s="583"/>
    </row>
    <row r="15" spans="1:17" ht="23.25" thickBot="1">
      <c r="A15" s="586">
        <f t="shared" si="1"/>
        <v>10</v>
      </c>
      <c r="B15" s="587" t="s">
        <v>1377</v>
      </c>
      <c r="C15" s="580"/>
      <c r="D15" s="580" t="s">
        <v>694</v>
      </c>
      <c r="E15" s="580" t="s">
        <v>695</v>
      </c>
      <c r="F15" s="581">
        <v>123.33</v>
      </c>
      <c r="G15" s="582">
        <v>3.9</v>
      </c>
      <c r="H15" s="581">
        <v>3.9</v>
      </c>
      <c r="I15" s="588">
        <f t="shared" si="0"/>
        <v>481</v>
      </c>
      <c r="J15" s="583"/>
      <c r="K15" s="583"/>
      <c r="L15" s="583"/>
      <c r="M15" s="583"/>
      <c r="N15" s="583"/>
      <c r="O15" s="583"/>
      <c r="P15" s="583"/>
      <c r="Q15" s="583"/>
    </row>
    <row r="16" spans="1:17" ht="23.25" thickBot="1">
      <c r="A16" s="586"/>
      <c r="B16" s="587" t="s">
        <v>1378</v>
      </c>
      <c r="C16" s="580"/>
      <c r="D16" s="580" t="s">
        <v>694</v>
      </c>
      <c r="E16" s="580" t="s">
        <v>695</v>
      </c>
      <c r="F16" s="581">
        <v>61</v>
      </c>
      <c r="G16" s="582">
        <v>3.9</v>
      </c>
      <c r="H16" s="581">
        <v>3.9</v>
      </c>
      <c r="I16" s="588">
        <f t="shared" si="0"/>
        <v>238</v>
      </c>
      <c r="J16" s="583"/>
      <c r="K16" s="583"/>
      <c r="L16" s="583"/>
      <c r="M16" s="583"/>
      <c r="N16" s="583"/>
      <c r="O16" s="583"/>
      <c r="P16" s="583"/>
      <c r="Q16" s="583"/>
    </row>
    <row r="17" spans="1:17" ht="23.25" thickBot="1">
      <c r="A17" s="586"/>
      <c r="B17" s="587" t="s">
        <v>1379</v>
      </c>
      <c r="C17" s="580"/>
      <c r="D17" s="580" t="s">
        <v>694</v>
      </c>
      <c r="E17" s="580" t="s">
        <v>695</v>
      </c>
      <c r="F17" s="581">
        <v>0</v>
      </c>
      <c r="G17" s="582">
        <v>3.9</v>
      </c>
      <c r="H17" s="581">
        <v>3.9</v>
      </c>
      <c r="I17" s="588">
        <f t="shared" si="0"/>
        <v>0</v>
      </c>
      <c r="J17" s="583"/>
      <c r="K17" s="583"/>
      <c r="L17" s="583"/>
      <c r="M17" s="583"/>
      <c r="N17" s="583"/>
      <c r="O17" s="583"/>
      <c r="P17" s="583"/>
      <c r="Q17" s="583"/>
    </row>
    <row r="18" spans="1:17" ht="23.25" thickBot="1">
      <c r="A18" s="586"/>
      <c r="B18" s="587" t="s">
        <v>1380</v>
      </c>
      <c r="C18" s="580"/>
      <c r="D18" s="580" t="s">
        <v>694</v>
      </c>
      <c r="E18" s="580" t="s">
        <v>695</v>
      </c>
      <c r="F18" s="581">
        <v>75</v>
      </c>
      <c r="G18" s="582">
        <v>3.9</v>
      </c>
      <c r="H18" s="581">
        <v>3.9</v>
      </c>
      <c r="I18" s="588">
        <f t="shared" si="0"/>
        <v>293</v>
      </c>
      <c r="J18" s="583"/>
      <c r="K18" s="583"/>
      <c r="L18" s="583"/>
      <c r="M18" s="583"/>
      <c r="N18" s="583"/>
      <c r="O18" s="583"/>
      <c r="P18" s="583"/>
      <c r="Q18" s="583"/>
    </row>
    <row r="19" spans="1:17" ht="23.25" thickBot="1">
      <c r="A19" s="586">
        <f>A15+1</f>
        <v>11</v>
      </c>
      <c r="B19" s="587" t="s">
        <v>724</v>
      </c>
      <c r="C19" s="580"/>
      <c r="D19" s="580" t="s">
        <v>694</v>
      </c>
      <c r="E19" s="580" t="s">
        <v>695</v>
      </c>
      <c r="F19" s="581">
        <v>151.97999999999999</v>
      </c>
      <c r="G19" s="582">
        <v>6.73</v>
      </c>
      <c r="H19" s="581">
        <v>6.73</v>
      </c>
      <c r="I19" s="588">
        <f t="shared" si="0"/>
        <v>1023</v>
      </c>
      <c r="J19" s="583"/>
      <c r="K19" s="583"/>
      <c r="L19" s="583"/>
      <c r="M19" s="583"/>
      <c r="N19" s="583"/>
      <c r="O19" s="583"/>
      <c r="P19" s="583"/>
      <c r="Q19" s="583"/>
    </row>
    <row r="20" spans="1:17" ht="23.25" thickBot="1">
      <c r="A20" s="586">
        <f t="shared" si="1"/>
        <v>12</v>
      </c>
      <c r="B20" s="587" t="s">
        <v>708</v>
      </c>
      <c r="C20" s="580"/>
      <c r="D20" s="580" t="s">
        <v>694</v>
      </c>
      <c r="E20" s="580" t="s">
        <v>695</v>
      </c>
      <c r="F20" s="581">
        <v>255</v>
      </c>
      <c r="G20" s="582">
        <v>4.5</v>
      </c>
      <c r="H20" s="581">
        <v>4.5</v>
      </c>
      <c r="I20" s="588">
        <f t="shared" si="0"/>
        <v>1148</v>
      </c>
      <c r="J20" s="583"/>
      <c r="K20" s="583"/>
      <c r="L20" s="583"/>
      <c r="M20" s="583"/>
      <c r="N20" s="583"/>
      <c r="O20" s="583"/>
      <c r="P20" s="583"/>
      <c r="Q20" s="583"/>
    </row>
    <row r="21" spans="1:17" ht="23.25" thickBot="1">
      <c r="A21" s="586">
        <f t="shared" si="1"/>
        <v>13</v>
      </c>
      <c r="B21" s="587" t="s">
        <v>709</v>
      </c>
      <c r="C21" s="580"/>
      <c r="D21" s="580" t="s">
        <v>694</v>
      </c>
      <c r="E21" s="580" t="s">
        <v>695</v>
      </c>
      <c r="F21" s="581">
        <v>155</v>
      </c>
      <c r="G21" s="582">
        <v>5.3</v>
      </c>
      <c r="H21" s="581">
        <v>5.3</v>
      </c>
      <c r="I21" s="588">
        <f t="shared" si="0"/>
        <v>822</v>
      </c>
      <c r="J21" s="583"/>
      <c r="K21" s="583"/>
      <c r="L21" s="583"/>
      <c r="M21" s="583"/>
      <c r="N21" s="583"/>
      <c r="O21" s="583"/>
      <c r="P21" s="583"/>
      <c r="Q21" s="583"/>
    </row>
    <row r="22" spans="1:17" ht="23.25" thickBot="1">
      <c r="A22" s="586">
        <f t="shared" si="1"/>
        <v>14</v>
      </c>
      <c r="B22" s="587" t="s">
        <v>710</v>
      </c>
      <c r="C22" s="580"/>
      <c r="D22" s="580" t="s">
        <v>694</v>
      </c>
      <c r="E22" s="580" t="s">
        <v>695</v>
      </c>
      <c r="F22" s="581">
        <v>131</v>
      </c>
      <c r="G22" s="582">
        <v>6.5</v>
      </c>
      <c r="H22" s="581">
        <v>6.5</v>
      </c>
      <c r="I22" s="588">
        <f t="shared" si="0"/>
        <v>852</v>
      </c>
      <c r="J22" s="583"/>
      <c r="K22" s="583"/>
      <c r="L22" s="583"/>
      <c r="M22" s="583"/>
      <c r="N22" s="583"/>
      <c r="O22" s="583"/>
      <c r="P22" s="583"/>
      <c r="Q22" s="583"/>
    </row>
    <row r="23" spans="1:17" ht="23.25" thickBot="1">
      <c r="A23" s="586">
        <f t="shared" si="1"/>
        <v>15</v>
      </c>
      <c r="B23" s="587" t="s">
        <v>711</v>
      </c>
      <c r="C23" s="580"/>
      <c r="D23" s="580" t="s">
        <v>694</v>
      </c>
      <c r="E23" s="580" t="s">
        <v>695</v>
      </c>
      <c r="F23" s="581">
        <v>72.790000000000006</v>
      </c>
      <c r="G23" s="582">
        <v>4</v>
      </c>
      <c r="H23" s="581">
        <v>4</v>
      </c>
      <c r="I23" s="588">
        <f t="shared" si="0"/>
        <v>291</v>
      </c>
      <c r="J23" s="583"/>
      <c r="K23" s="583"/>
      <c r="L23" s="583"/>
      <c r="M23" s="583"/>
      <c r="N23" s="583"/>
      <c r="O23" s="583"/>
      <c r="P23" s="583"/>
      <c r="Q23" s="583"/>
    </row>
    <row r="24" spans="1:17" ht="23.25" thickBot="1">
      <c r="A24" s="586">
        <f t="shared" si="1"/>
        <v>16</v>
      </c>
      <c r="B24" s="587" t="s">
        <v>712</v>
      </c>
      <c r="C24" s="580"/>
      <c r="D24" s="580" t="s">
        <v>694</v>
      </c>
      <c r="E24" s="580" t="s">
        <v>695</v>
      </c>
      <c r="F24" s="581">
        <v>183</v>
      </c>
      <c r="G24" s="582">
        <v>4.41</v>
      </c>
      <c r="H24" s="581">
        <v>4.41</v>
      </c>
      <c r="I24" s="588">
        <f t="shared" si="0"/>
        <v>807</v>
      </c>
      <c r="J24" s="583"/>
      <c r="K24" s="583"/>
      <c r="L24" s="583"/>
      <c r="M24" s="583"/>
      <c r="N24" s="583"/>
      <c r="O24" s="583"/>
      <c r="P24" s="583"/>
      <c r="Q24" s="583"/>
    </row>
    <row r="25" spans="1:17" ht="23.25" thickBot="1">
      <c r="A25" s="586">
        <f t="shared" si="1"/>
        <v>17</v>
      </c>
      <c r="B25" s="587" t="s">
        <v>713</v>
      </c>
      <c r="C25" s="580"/>
      <c r="D25" s="580" t="s">
        <v>694</v>
      </c>
      <c r="E25" s="580" t="s">
        <v>695</v>
      </c>
      <c r="F25" s="581">
        <v>151.28</v>
      </c>
      <c r="G25" s="582">
        <v>4.3</v>
      </c>
      <c r="H25" s="581">
        <v>4.3</v>
      </c>
      <c r="I25" s="588">
        <f t="shared" si="0"/>
        <v>651</v>
      </c>
      <c r="J25" s="583"/>
      <c r="K25" s="583"/>
      <c r="L25" s="583"/>
      <c r="M25" s="583"/>
      <c r="N25" s="583"/>
      <c r="O25" s="583"/>
      <c r="P25" s="583"/>
      <c r="Q25" s="583"/>
    </row>
    <row r="26" spans="1:17" ht="23.25" thickBot="1">
      <c r="A26" s="586">
        <f t="shared" si="1"/>
        <v>18</v>
      </c>
      <c r="B26" s="587" t="s">
        <v>714</v>
      </c>
      <c r="C26" s="580"/>
      <c r="D26" s="580" t="s">
        <v>694</v>
      </c>
      <c r="E26" s="580" t="s">
        <v>695</v>
      </c>
      <c r="F26" s="581">
        <v>520</v>
      </c>
      <c r="G26" s="582">
        <v>4.5</v>
      </c>
      <c r="H26" s="581">
        <v>4.5</v>
      </c>
      <c r="I26" s="588">
        <f t="shared" si="0"/>
        <v>2340</v>
      </c>
      <c r="J26" s="583"/>
      <c r="K26" s="583"/>
      <c r="L26" s="583"/>
      <c r="M26" s="583"/>
      <c r="N26" s="583"/>
      <c r="O26" s="583"/>
      <c r="P26" s="583"/>
      <c r="Q26" s="583"/>
    </row>
    <row r="27" spans="1:17" ht="21" customHeight="1" thickBot="1">
      <c r="A27" s="586">
        <f t="shared" si="1"/>
        <v>19</v>
      </c>
      <c r="B27" s="587" t="s">
        <v>715</v>
      </c>
      <c r="C27" s="580"/>
      <c r="D27" s="580" t="s">
        <v>694</v>
      </c>
      <c r="E27" s="580" t="s">
        <v>695</v>
      </c>
      <c r="F27" s="581">
        <v>483</v>
      </c>
      <c r="G27" s="582">
        <v>4.8499999999999996</v>
      </c>
      <c r="H27" s="581">
        <v>4.8499999999999996</v>
      </c>
      <c r="I27" s="588">
        <f t="shared" si="0"/>
        <v>2343</v>
      </c>
      <c r="J27" s="583"/>
      <c r="K27" s="583"/>
      <c r="L27" s="583"/>
      <c r="M27" s="583"/>
      <c r="N27" s="583"/>
      <c r="O27" s="583"/>
      <c r="P27" s="583"/>
      <c r="Q27" s="583"/>
    </row>
    <row r="28" spans="1:17" ht="23.25" thickBot="1">
      <c r="A28" s="586">
        <f t="shared" si="1"/>
        <v>20</v>
      </c>
      <c r="B28" s="587" t="s">
        <v>716</v>
      </c>
      <c r="C28" s="580"/>
      <c r="D28" s="580" t="s">
        <v>694</v>
      </c>
      <c r="E28" s="580" t="s">
        <v>695</v>
      </c>
      <c r="F28" s="581">
        <v>147</v>
      </c>
      <c r="G28" s="582">
        <v>4.0999999999999996</v>
      </c>
      <c r="H28" s="581">
        <v>4.0999999999999996</v>
      </c>
      <c r="I28" s="588">
        <f t="shared" si="0"/>
        <v>603</v>
      </c>
      <c r="J28" s="583"/>
      <c r="K28" s="583"/>
      <c r="L28" s="583"/>
      <c r="M28" s="583"/>
      <c r="N28" s="583"/>
      <c r="O28" s="583"/>
      <c r="P28" s="583"/>
      <c r="Q28" s="583"/>
    </row>
    <row r="29" spans="1:17" ht="23.25" thickBot="1">
      <c r="A29" s="586">
        <f t="shared" si="1"/>
        <v>21</v>
      </c>
      <c r="B29" s="587" t="s">
        <v>717</v>
      </c>
      <c r="C29" s="580"/>
      <c r="D29" s="580" t="s">
        <v>694</v>
      </c>
      <c r="E29" s="580" t="s">
        <v>695</v>
      </c>
      <c r="F29" s="581">
        <v>46.32</v>
      </c>
      <c r="G29" s="582">
        <v>4.5</v>
      </c>
      <c r="H29" s="581">
        <v>4.5</v>
      </c>
      <c r="I29" s="588">
        <f t="shared" si="0"/>
        <v>208</v>
      </c>
      <c r="J29" s="583"/>
      <c r="K29" s="583"/>
      <c r="L29" s="583"/>
      <c r="M29" s="583"/>
      <c r="N29" s="583"/>
      <c r="O29" s="583"/>
      <c r="P29" s="583"/>
      <c r="Q29" s="583"/>
    </row>
    <row r="30" spans="1:17" ht="23.25" thickBot="1">
      <c r="A30" s="586">
        <f t="shared" si="1"/>
        <v>22</v>
      </c>
      <c r="B30" s="587" t="s">
        <v>718</v>
      </c>
      <c r="C30" s="580"/>
      <c r="D30" s="580" t="s">
        <v>694</v>
      </c>
      <c r="E30" s="580" t="s">
        <v>695</v>
      </c>
      <c r="F30" s="581">
        <v>280.29000000000002</v>
      </c>
      <c r="G30" s="582">
        <v>4.3</v>
      </c>
      <c r="H30" s="581">
        <v>4.3</v>
      </c>
      <c r="I30" s="588">
        <f t="shared" si="0"/>
        <v>1205</v>
      </c>
      <c r="J30" s="583"/>
      <c r="K30" s="583"/>
      <c r="L30" s="583"/>
      <c r="M30" s="583"/>
      <c r="N30" s="583"/>
      <c r="O30" s="583"/>
      <c r="P30" s="583"/>
      <c r="Q30" s="583"/>
    </row>
    <row r="31" spans="1:17" ht="23.25" thickBot="1">
      <c r="A31" s="586">
        <f t="shared" si="1"/>
        <v>23</v>
      </c>
      <c r="B31" s="587" t="s">
        <v>719</v>
      </c>
      <c r="C31" s="580"/>
      <c r="D31" s="580" t="s">
        <v>694</v>
      </c>
      <c r="E31" s="580" t="s">
        <v>695</v>
      </c>
      <c r="F31" s="581">
        <v>514.52</v>
      </c>
      <c r="G31" s="582">
        <v>6.55</v>
      </c>
      <c r="H31" s="581">
        <v>6.55</v>
      </c>
      <c r="I31" s="588">
        <f t="shared" si="0"/>
        <v>3370</v>
      </c>
      <c r="J31" s="583"/>
      <c r="K31" s="583"/>
      <c r="L31" s="583"/>
      <c r="M31" s="583"/>
      <c r="N31" s="583"/>
      <c r="O31" s="583"/>
      <c r="P31" s="583"/>
      <c r="Q31" s="583"/>
    </row>
    <row r="32" spans="1:17" ht="23.25" thickBot="1">
      <c r="A32" s="586">
        <f t="shared" si="1"/>
        <v>24</v>
      </c>
      <c r="B32" s="587" t="s">
        <v>720</v>
      </c>
      <c r="C32" s="580"/>
      <c r="D32" s="580" t="s">
        <v>694</v>
      </c>
      <c r="E32" s="580" t="s">
        <v>695</v>
      </c>
      <c r="F32" s="581">
        <v>96.66</v>
      </c>
      <c r="G32" s="582">
        <v>4.55</v>
      </c>
      <c r="H32" s="581">
        <v>4.55</v>
      </c>
      <c r="I32" s="588">
        <f t="shared" si="0"/>
        <v>440</v>
      </c>
      <c r="J32" s="583"/>
      <c r="K32" s="583"/>
      <c r="L32" s="583"/>
      <c r="M32" s="583"/>
      <c r="N32" s="583"/>
      <c r="O32" s="583"/>
      <c r="P32" s="583"/>
      <c r="Q32" s="583"/>
    </row>
    <row r="33" spans="1:17" ht="23.25" thickBot="1">
      <c r="A33" s="586">
        <f t="shared" si="1"/>
        <v>25</v>
      </c>
      <c r="B33" s="587" t="s">
        <v>721</v>
      </c>
      <c r="C33" s="580"/>
      <c r="D33" s="580" t="s">
        <v>694</v>
      </c>
      <c r="E33" s="580" t="s">
        <v>695</v>
      </c>
      <c r="F33" s="581">
        <v>95.95</v>
      </c>
      <c r="G33" s="582">
        <v>2.9</v>
      </c>
      <c r="H33" s="581">
        <v>2.9</v>
      </c>
      <c r="I33" s="588">
        <f t="shared" si="0"/>
        <v>278</v>
      </c>
      <c r="J33" s="583"/>
      <c r="K33" s="583"/>
      <c r="L33" s="583"/>
      <c r="M33" s="583"/>
      <c r="N33" s="583"/>
      <c r="O33" s="583"/>
      <c r="P33" s="583"/>
      <c r="Q33" s="583"/>
    </row>
    <row r="34" spans="1:17" ht="23.25" thickBot="1">
      <c r="A34" s="586">
        <f t="shared" si="1"/>
        <v>26</v>
      </c>
      <c r="B34" s="587" t="s">
        <v>722</v>
      </c>
      <c r="C34" s="580"/>
      <c r="D34" s="580" t="s">
        <v>694</v>
      </c>
      <c r="E34" s="580" t="s">
        <v>695</v>
      </c>
      <c r="F34" s="581">
        <v>117.94</v>
      </c>
      <c r="G34" s="582">
        <v>4.7</v>
      </c>
      <c r="H34" s="581">
        <v>4.7</v>
      </c>
      <c r="I34" s="588">
        <f t="shared" si="0"/>
        <v>554</v>
      </c>
      <c r="J34" s="583"/>
      <c r="K34" s="583"/>
      <c r="L34" s="583"/>
      <c r="M34" s="583"/>
      <c r="N34" s="583"/>
      <c r="O34" s="583"/>
      <c r="P34" s="583"/>
      <c r="Q34" s="583"/>
    </row>
    <row r="35" spans="1:17" ht="23.25" thickBot="1">
      <c r="A35" s="586">
        <f t="shared" si="1"/>
        <v>27</v>
      </c>
      <c r="B35" s="587" t="s">
        <v>723</v>
      </c>
      <c r="C35" s="580"/>
      <c r="D35" s="580" t="s">
        <v>694</v>
      </c>
      <c r="E35" s="580" t="s">
        <v>695</v>
      </c>
      <c r="F35" s="581">
        <v>108.35</v>
      </c>
      <c r="G35" s="582">
        <v>3.83</v>
      </c>
      <c r="H35" s="581">
        <v>3.83</v>
      </c>
      <c r="I35" s="588">
        <f t="shared" si="0"/>
        <v>415</v>
      </c>
      <c r="J35" s="583"/>
      <c r="K35" s="583"/>
      <c r="L35" s="583"/>
      <c r="M35" s="583"/>
      <c r="N35" s="583"/>
      <c r="O35" s="583"/>
      <c r="P35" s="583"/>
      <c r="Q35" s="583"/>
    </row>
    <row r="36" spans="1:17" ht="13.5" thickBot="1">
      <c r="A36" s="787" t="s">
        <v>254</v>
      </c>
      <c r="B36" s="788"/>
      <c r="C36" s="788"/>
      <c r="D36" s="789"/>
      <c r="E36" s="579"/>
      <c r="F36" s="584">
        <f>SUM(F6:F35)</f>
        <v>6555.63</v>
      </c>
      <c r="G36" s="579"/>
      <c r="H36" s="579"/>
      <c r="I36" s="584">
        <f t="shared" ref="I36:Q36" si="2">SUM(I6:I35)</f>
        <v>31403</v>
      </c>
      <c r="J36" s="584">
        <f t="shared" si="2"/>
        <v>0</v>
      </c>
      <c r="K36" s="584">
        <f t="shared" si="2"/>
        <v>0</v>
      </c>
      <c r="L36" s="584">
        <f t="shared" si="2"/>
        <v>0</v>
      </c>
      <c r="M36" s="584">
        <f t="shared" si="2"/>
        <v>0</v>
      </c>
      <c r="N36" s="584">
        <f t="shared" si="2"/>
        <v>0</v>
      </c>
      <c r="O36" s="584">
        <f t="shared" si="2"/>
        <v>0</v>
      </c>
      <c r="P36" s="584">
        <f t="shared" si="2"/>
        <v>0</v>
      </c>
      <c r="Q36" s="584">
        <f t="shared" si="2"/>
        <v>0</v>
      </c>
    </row>
  </sheetData>
  <mergeCells count="19">
    <mergeCell ref="A36:D36"/>
    <mergeCell ref="P3:P5"/>
    <mergeCell ref="Q3:Q5"/>
    <mergeCell ref="J3:J5"/>
    <mergeCell ref="K3:K5"/>
    <mergeCell ref="L3:L5"/>
    <mergeCell ref="M3:M5"/>
    <mergeCell ref="N3:N5"/>
    <mergeCell ref="O3:O5"/>
    <mergeCell ref="A1:Q1"/>
    <mergeCell ref="A2:Q2"/>
    <mergeCell ref="A3:A5"/>
    <mergeCell ref="B3:B5"/>
    <mergeCell ref="C3:C5"/>
    <mergeCell ref="D3:D5"/>
    <mergeCell ref="E3:E5"/>
    <mergeCell ref="F3:F5"/>
    <mergeCell ref="H3:H5"/>
    <mergeCell ref="I3:I5"/>
  </mergeCells>
  <phoneticPr fontId="32" type="noConversion"/>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27"/>
  <sheetViews>
    <sheetView view="pageBreakPreview" zoomScale="55" zoomScaleNormal="36" zoomScaleSheetLayoutView="55" workbookViewId="0">
      <selection activeCell="C1" sqref="C1:M17"/>
    </sheetView>
  </sheetViews>
  <sheetFormatPr defaultColWidth="9.140625" defaultRowHeight="25.5"/>
  <cols>
    <col min="1" max="2" width="4.42578125" style="226" customWidth="1"/>
    <col min="3" max="3" width="30.28515625" style="226" customWidth="1"/>
    <col min="4" max="4" width="21.7109375" style="226" hidden="1" customWidth="1"/>
    <col min="5" max="5" width="31.7109375" style="226" hidden="1" customWidth="1"/>
    <col min="6" max="6" width="131.140625" style="226" customWidth="1"/>
    <col min="7" max="7" width="33" style="226" customWidth="1"/>
    <col min="8" max="8" width="30.28515625" style="226" customWidth="1"/>
    <col min="9" max="9" width="45" style="226" bestFit="1" customWidth="1"/>
    <col min="10" max="10" width="36.140625" style="226" hidden="1" customWidth="1"/>
    <col min="11" max="11" width="47.7109375" style="226" bestFit="1" customWidth="1"/>
    <col min="12" max="12" width="48.42578125" style="226" bestFit="1" customWidth="1"/>
    <col min="13" max="13" width="41" style="226" customWidth="1"/>
    <col min="14" max="14" width="140.85546875" style="226" bestFit="1" customWidth="1"/>
    <col min="15" max="15" width="140.85546875" style="226" customWidth="1"/>
    <col min="16" max="16" width="140.85546875" style="226" bestFit="1" customWidth="1"/>
    <col min="17" max="17" width="9.42578125" style="226" bestFit="1" customWidth="1"/>
    <col min="18" max="18" width="10.7109375" style="226" hidden="1" customWidth="1"/>
    <col min="19" max="19" width="14.85546875" style="226" bestFit="1" customWidth="1"/>
    <col min="20" max="20" width="28" style="226" customWidth="1"/>
    <col min="21" max="21" width="38.28515625" style="226" customWidth="1"/>
    <col min="22" max="22" width="9.140625" style="226"/>
    <col min="23" max="23" width="30.5703125" style="226" bestFit="1" customWidth="1"/>
    <col min="24" max="24" width="9.140625" style="226"/>
    <col min="25" max="25" width="16.7109375" style="226" bestFit="1" customWidth="1"/>
    <col min="26" max="256" width="9.140625" style="226"/>
    <col min="257" max="258" width="4.42578125" style="226" customWidth="1"/>
    <col min="259" max="259" width="27.28515625" style="226" customWidth="1"/>
    <col min="260" max="261" width="0" style="226" hidden="1" customWidth="1"/>
    <col min="262" max="262" width="95.28515625" style="226" customWidth="1"/>
    <col min="263" max="263" width="33" style="226" customWidth="1"/>
    <col min="264" max="264" width="32.42578125" style="226" customWidth="1"/>
    <col min="265" max="265" width="45" style="226" bestFit="1" customWidth="1"/>
    <col min="266" max="266" width="0" style="226" hidden="1" customWidth="1"/>
    <col min="267" max="267" width="47.7109375" style="226" bestFit="1" customWidth="1"/>
    <col min="268" max="268" width="48.42578125" style="226" bestFit="1" customWidth="1"/>
    <col min="269" max="269" width="41" style="226" customWidth="1"/>
    <col min="270" max="270" width="140.85546875" style="226" bestFit="1" customWidth="1"/>
    <col min="271" max="271" width="140.85546875" style="226" customWidth="1"/>
    <col min="272" max="272" width="140.85546875" style="226" bestFit="1" customWidth="1"/>
    <col min="273" max="273" width="9.42578125" style="226" bestFit="1" customWidth="1"/>
    <col min="274" max="274" width="0" style="226" hidden="1" customWidth="1"/>
    <col min="275" max="275" width="14.85546875" style="226" bestFit="1" customWidth="1"/>
    <col min="276" max="276" width="28" style="226" customWidth="1"/>
    <col min="277" max="277" width="38.28515625" style="226" customWidth="1"/>
    <col min="278" max="278" width="9.140625" style="226"/>
    <col min="279" max="279" width="30.5703125" style="226" bestFit="1" customWidth="1"/>
    <col min="280" max="280" width="9.140625" style="226"/>
    <col min="281" max="281" width="16.7109375" style="226" bestFit="1" customWidth="1"/>
    <col min="282" max="512" width="9.140625" style="226"/>
    <col min="513" max="514" width="4.42578125" style="226" customWidth="1"/>
    <col min="515" max="515" width="27.28515625" style="226" customWidth="1"/>
    <col min="516" max="517" width="0" style="226" hidden="1" customWidth="1"/>
    <col min="518" max="518" width="95.28515625" style="226" customWidth="1"/>
    <col min="519" max="519" width="33" style="226" customWidth="1"/>
    <col min="520" max="520" width="32.42578125" style="226" customWidth="1"/>
    <col min="521" max="521" width="45" style="226" bestFit="1" customWidth="1"/>
    <col min="522" max="522" width="0" style="226" hidden="1" customWidth="1"/>
    <col min="523" max="523" width="47.7109375" style="226" bestFit="1" customWidth="1"/>
    <col min="524" max="524" width="48.42578125" style="226" bestFit="1" customWidth="1"/>
    <col min="525" max="525" width="41" style="226" customWidth="1"/>
    <col min="526" max="526" width="140.85546875" style="226" bestFit="1" customWidth="1"/>
    <col min="527" max="527" width="140.85546875" style="226" customWidth="1"/>
    <col min="528" max="528" width="140.85546875" style="226" bestFit="1" customWidth="1"/>
    <col min="529" max="529" width="9.42578125" style="226" bestFit="1" customWidth="1"/>
    <col min="530" max="530" width="0" style="226" hidden="1" customWidth="1"/>
    <col min="531" max="531" width="14.85546875" style="226" bestFit="1" customWidth="1"/>
    <col min="532" max="532" width="28" style="226" customWidth="1"/>
    <col min="533" max="533" width="38.28515625" style="226" customWidth="1"/>
    <col min="534" max="534" width="9.140625" style="226"/>
    <col min="535" max="535" width="30.5703125" style="226" bestFit="1" customWidth="1"/>
    <col min="536" max="536" width="9.140625" style="226"/>
    <col min="537" max="537" width="16.7109375" style="226" bestFit="1" customWidth="1"/>
    <col min="538" max="768" width="9.140625" style="226"/>
    <col min="769" max="770" width="4.42578125" style="226" customWidth="1"/>
    <col min="771" max="771" width="27.28515625" style="226" customWidth="1"/>
    <col min="772" max="773" width="0" style="226" hidden="1" customWidth="1"/>
    <col min="774" max="774" width="95.28515625" style="226" customWidth="1"/>
    <col min="775" max="775" width="33" style="226" customWidth="1"/>
    <col min="776" max="776" width="32.42578125" style="226" customWidth="1"/>
    <col min="777" max="777" width="45" style="226" bestFit="1" customWidth="1"/>
    <col min="778" max="778" width="0" style="226" hidden="1" customWidth="1"/>
    <col min="779" max="779" width="47.7109375" style="226" bestFit="1" customWidth="1"/>
    <col min="780" max="780" width="48.42578125" style="226" bestFit="1" customWidth="1"/>
    <col min="781" max="781" width="41" style="226" customWidth="1"/>
    <col min="782" max="782" width="140.85546875" style="226" bestFit="1" customWidth="1"/>
    <col min="783" max="783" width="140.85546875" style="226" customWidth="1"/>
    <col min="784" max="784" width="140.85546875" style="226" bestFit="1" customWidth="1"/>
    <col min="785" max="785" width="9.42578125" style="226" bestFit="1" customWidth="1"/>
    <col min="786" max="786" width="0" style="226" hidden="1" customWidth="1"/>
    <col min="787" max="787" width="14.85546875" style="226" bestFit="1" customWidth="1"/>
    <col min="788" max="788" width="28" style="226" customWidth="1"/>
    <col min="789" max="789" width="38.28515625" style="226" customWidth="1"/>
    <col min="790" max="790" width="9.140625" style="226"/>
    <col min="791" max="791" width="30.5703125" style="226" bestFit="1" customWidth="1"/>
    <col min="792" max="792" width="9.140625" style="226"/>
    <col min="793" max="793" width="16.7109375" style="226" bestFit="1" customWidth="1"/>
    <col min="794" max="1024" width="9.140625" style="226"/>
    <col min="1025" max="1026" width="4.42578125" style="226" customWidth="1"/>
    <col min="1027" max="1027" width="27.28515625" style="226" customWidth="1"/>
    <col min="1028" max="1029" width="0" style="226" hidden="1" customWidth="1"/>
    <col min="1030" max="1030" width="95.28515625" style="226" customWidth="1"/>
    <col min="1031" max="1031" width="33" style="226" customWidth="1"/>
    <col min="1032" max="1032" width="32.42578125" style="226" customWidth="1"/>
    <col min="1033" max="1033" width="45" style="226" bestFit="1" customWidth="1"/>
    <col min="1034" max="1034" width="0" style="226" hidden="1" customWidth="1"/>
    <col min="1035" max="1035" width="47.7109375" style="226" bestFit="1" customWidth="1"/>
    <col min="1036" max="1036" width="48.42578125" style="226" bestFit="1" customWidth="1"/>
    <col min="1037" max="1037" width="41" style="226" customWidth="1"/>
    <col min="1038" max="1038" width="140.85546875" style="226" bestFit="1" customWidth="1"/>
    <col min="1039" max="1039" width="140.85546875" style="226" customWidth="1"/>
    <col min="1040" max="1040" width="140.85546875" style="226" bestFit="1" customWidth="1"/>
    <col min="1041" max="1041" width="9.42578125" style="226" bestFit="1" customWidth="1"/>
    <col min="1042" max="1042" width="0" style="226" hidden="1" customWidth="1"/>
    <col min="1043" max="1043" width="14.85546875" style="226" bestFit="1" customWidth="1"/>
    <col min="1044" max="1044" width="28" style="226" customWidth="1"/>
    <col min="1045" max="1045" width="38.28515625" style="226" customWidth="1"/>
    <col min="1046" max="1046" width="9.140625" style="226"/>
    <col min="1047" max="1047" width="30.5703125" style="226" bestFit="1" customWidth="1"/>
    <col min="1048" max="1048" width="9.140625" style="226"/>
    <col min="1049" max="1049" width="16.7109375" style="226" bestFit="1" customWidth="1"/>
    <col min="1050" max="1280" width="9.140625" style="226"/>
    <col min="1281" max="1282" width="4.42578125" style="226" customWidth="1"/>
    <col min="1283" max="1283" width="27.28515625" style="226" customWidth="1"/>
    <col min="1284" max="1285" width="0" style="226" hidden="1" customWidth="1"/>
    <col min="1286" max="1286" width="95.28515625" style="226" customWidth="1"/>
    <col min="1287" max="1287" width="33" style="226" customWidth="1"/>
    <col min="1288" max="1288" width="32.42578125" style="226" customWidth="1"/>
    <col min="1289" max="1289" width="45" style="226" bestFit="1" customWidth="1"/>
    <col min="1290" max="1290" width="0" style="226" hidden="1" customWidth="1"/>
    <col min="1291" max="1291" width="47.7109375" style="226" bestFit="1" customWidth="1"/>
    <col min="1292" max="1292" width="48.42578125" style="226" bestFit="1" customWidth="1"/>
    <col min="1293" max="1293" width="41" style="226" customWidth="1"/>
    <col min="1294" max="1294" width="140.85546875" style="226" bestFit="1" customWidth="1"/>
    <col min="1295" max="1295" width="140.85546875" style="226" customWidth="1"/>
    <col min="1296" max="1296" width="140.85546875" style="226" bestFit="1" customWidth="1"/>
    <col min="1297" max="1297" width="9.42578125" style="226" bestFit="1" customWidth="1"/>
    <col min="1298" max="1298" width="0" style="226" hidden="1" customWidth="1"/>
    <col min="1299" max="1299" width="14.85546875" style="226" bestFit="1" customWidth="1"/>
    <col min="1300" max="1300" width="28" style="226" customWidth="1"/>
    <col min="1301" max="1301" width="38.28515625" style="226" customWidth="1"/>
    <col min="1302" max="1302" width="9.140625" style="226"/>
    <col min="1303" max="1303" width="30.5703125" style="226" bestFit="1" customWidth="1"/>
    <col min="1304" max="1304" width="9.140625" style="226"/>
    <col min="1305" max="1305" width="16.7109375" style="226" bestFit="1" customWidth="1"/>
    <col min="1306" max="1536" width="9.140625" style="226"/>
    <col min="1537" max="1538" width="4.42578125" style="226" customWidth="1"/>
    <col min="1539" max="1539" width="27.28515625" style="226" customWidth="1"/>
    <col min="1540" max="1541" width="0" style="226" hidden="1" customWidth="1"/>
    <col min="1542" max="1542" width="95.28515625" style="226" customWidth="1"/>
    <col min="1543" max="1543" width="33" style="226" customWidth="1"/>
    <col min="1544" max="1544" width="32.42578125" style="226" customWidth="1"/>
    <col min="1545" max="1545" width="45" style="226" bestFit="1" customWidth="1"/>
    <col min="1546" max="1546" width="0" style="226" hidden="1" customWidth="1"/>
    <col min="1547" max="1547" width="47.7109375" style="226" bestFit="1" customWidth="1"/>
    <col min="1548" max="1548" width="48.42578125" style="226" bestFit="1" customWidth="1"/>
    <col min="1549" max="1549" width="41" style="226" customWidth="1"/>
    <col min="1550" max="1550" width="140.85546875" style="226" bestFit="1" customWidth="1"/>
    <col min="1551" max="1551" width="140.85546875" style="226" customWidth="1"/>
    <col min="1552" max="1552" width="140.85546875" style="226" bestFit="1" customWidth="1"/>
    <col min="1553" max="1553" width="9.42578125" style="226" bestFit="1" customWidth="1"/>
    <col min="1554" max="1554" width="0" style="226" hidden="1" customWidth="1"/>
    <col min="1555" max="1555" width="14.85546875" style="226" bestFit="1" customWidth="1"/>
    <col min="1556" max="1556" width="28" style="226" customWidth="1"/>
    <col min="1557" max="1557" width="38.28515625" style="226" customWidth="1"/>
    <col min="1558" max="1558" width="9.140625" style="226"/>
    <col min="1559" max="1559" width="30.5703125" style="226" bestFit="1" customWidth="1"/>
    <col min="1560" max="1560" width="9.140625" style="226"/>
    <col min="1561" max="1561" width="16.7109375" style="226" bestFit="1" customWidth="1"/>
    <col min="1562" max="1792" width="9.140625" style="226"/>
    <col min="1793" max="1794" width="4.42578125" style="226" customWidth="1"/>
    <col min="1795" max="1795" width="27.28515625" style="226" customWidth="1"/>
    <col min="1796" max="1797" width="0" style="226" hidden="1" customWidth="1"/>
    <col min="1798" max="1798" width="95.28515625" style="226" customWidth="1"/>
    <col min="1799" max="1799" width="33" style="226" customWidth="1"/>
    <col min="1800" max="1800" width="32.42578125" style="226" customWidth="1"/>
    <col min="1801" max="1801" width="45" style="226" bestFit="1" customWidth="1"/>
    <col min="1802" max="1802" width="0" style="226" hidden="1" customWidth="1"/>
    <col min="1803" max="1803" width="47.7109375" style="226" bestFit="1" customWidth="1"/>
    <col min="1804" max="1804" width="48.42578125" style="226" bestFit="1" customWidth="1"/>
    <col min="1805" max="1805" width="41" style="226" customWidth="1"/>
    <col min="1806" max="1806" width="140.85546875" style="226" bestFit="1" customWidth="1"/>
    <col min="1807" max="1807" width="140.85546875" style="226" customWidth="1"/>
    <col min="1808" max="1808" width="140.85546875" style="226" bestFit="1" customWidth="1"/>
    <col min="1809" max="1809" width="9.42578125" style="226" bestFit="1" customWidth="1"/>
    <col min="1810" max="1810" width="0" style="226" hidden="1" customWidth="1"/>
    <col min="1811" max="1811" width="14.85546875" style="226" bestFit="1" customWidth="1"/>
    <col min="1812" max="1812" width="28" style="226" customWidth="1"/>
    <col min="1813" max="1813" width="38.28515625" style="226" customWidth="1"/>
    <col min="1814" max="1814" width="9.140625" style="226"/>
    <col min="1815" max="1815" width="30.5703125" style="226" bestFit="1" customWidth="1"/>
    <col min="1816" max="1816" width="9.140625" style="226"/>
    <col min="1817" max="1817" width="16.7109375" style="226" bestFit="1" customWidth="1"/>
    <col min="1818" max="2048" width="9.140625" style="226"/>
    <col min="2049" max="2050" width="4.42578125" style="226" customWidth="1"/>
    <col min="2051" max="2051" width="27.28515625" style="226" customWidth="1"/>
    <col min="2052" max="2053" width="0" style="226" hidden="1" customWidth="1"/>
    <col min="2054" max="2054" width="95.28515625" style="226" customWidth="1"/>
    <col min="2055" max="2055" width="33" style="226" customWidth="1"/>
    <col min="2056" max="2056" width="32.42578125" style="226" customWidth="1"/>
    <col min="2057" max="2057" width="45" style="226" bestFit="1" customWidth="1"/>
    <col min="2058" max="2058" width="0" style="226" hidden="1" customWidth="1"/>
    <col min="2059" max="2059" width="47.7109375" style="226" bestFit="1" customWidth="1"/>
    <col min="2060" max="2060" width="48.42578125" style="226" bestFit="1" customWidth="1"/>
    <col min="2061" max="2061" width="41" style="226" customWidth="1"/>
    <col min="2062" max="2062" width="140.85546875" style="226" bestFit="1" customWidth="1"/>
    <col min="2063" max="2063" width="140.85546875" style="226" customWidth="1"/>
    <col min="2064" max="2064" width="140.85546875" style="226" bestFit="1" customWidth="1"/>
    <col min="2065" max="2065" width="9.42578125" style="226" bestFit="1" customWidth="1"/>
    <col min="2066" max="2066" width="0" style="226" hidden="1" customWidth="1"/>
    <col min="2067" max="2067" width="14.85546875" style="226" bestFit="1" customWidth="1"/>
    <col min="2068" max="2068" width="28" style="226" customWidth="1"/>
    <col min="2069" max="2069" width="38.28515625" style="226" customWidth="1"/>
    <col min="2070" max="2070" width="9.140625" style="226"/>
    <col min="2071" max="2071" width="30.5703125" style="226" bestFit="1" customWidth="1"/>
    <col min="2072" max="2072" width="9.140625" style="226"/>
    <col min="2073" max="2073" width="16.7109375" style="226" bestFit="1" customWidth="1"/>
    <col min="2074" max="2304" width="9.140625" style="226"/>
    <col min="2305" max="2306" width="4.42578125" style="226" customWidth="1"/>
    <col min="2307" max="2307" width="27.28515625" style="226" customWidth="1"/>
    <col min="2308" max="2309" width="0" style="226" hidden="1" customWidth="1"/>
    <col min="2310" max="2310" width="95.28515625" style="226" customWidth="1"/>
    <col min="2311" max="2311" width="33" style="226" customWidth="1"/>
    <col min="2312" max="2312" width="32.42578125" style="226" customWidth="1"/>
    <col min="2313" max="2313" width="45" style="226" bestFit="1" customWidth="1"/>
    <col min="2314" max="2314" width="0" style="226" hidden="1" customWidth="1"/>
    <col min="2315" max="2315" width="47.7109375" style="226" bestFit="1" customWidth="1"/>
    <col min="2316" max="2316" width="48.42578125" style="226" bestFit="1" customWidth="1"/>
    <col min="2317" max="2317" width="41" style="226" customWidth="1"/>
    <col min="2318" max="2318" width="140.85546875" style="226" bestFit="1" customWidth="1"/>
    <col min="2319" max="2319" width="140.85546875" style="226" customWidth="1"/>
    <col min="2320" max="2320" width="140.85546875" style="226" bestFit="1" customWidth="1"/>
    <col min="2321" max="2321" width="9.42578125" style="226" bestFit="1" customWidth="1"/>
    <col min="2322" max="2322" width="0" style="226" hidden="1" customWidth="1"/>
    <col min="2323" max="2323" width="14.85546875" style="226" bestFit="1" customWidth="1"/>
    <col min="2324" max="2324" width="28" style="226" customWidth="1"/>
    <col min="2325" max="2325" width="38.28515625" style="226" customWidth="1"/>
    <col min="2326" max="2326" width="9.140625" style="226"/>
    <col min="2327" max="2327" width="30.5703125" style="226" bestFit="1" customWidth="1"/>
    <col min="2328" max="2328" width="9.140625" style="226"/>
    <col min="2329" max="2329" width="16.7109375" style="226" bestFit="1" customWidth="1"/>
    <col min="2330" max="2560" width="9.140625" style="226"/>
    <col min="2561" max="2562" width="4.42578125" style="226" customWidth="1"/>
    <col min="2563" max="2563" width="27.28515625" style="226" customWidth="1"/>
    <col min="2564" max="2565" width="0" style="226" hidden="1" customWidth="1"/>
    <col min="2566" max="2566" width="95.28515625" style="226" customWidth="1"/>
    <col min="2567" max="2567" width="33" style="226" customWidth="1"/>
    <col min="2568" max="2568" width="32.42578125" style="226" customWidth="1"/>
    <col min="2569" max="2569" width="45" style="226" bestFit="1" customWidth="1"/>
    <col min="2570" max="2570" width="0" style="226" hidden="1" customWidth="1"/>
    <col min="2571" max="2571" width="47.7109375" style="226" bestFit="1" customWidth="1"/>
    <col min="2572" max="2572" width="48.42578125" style="226" bestFit="1" customWidth="1"/>
    <col min="2573" max="2573" width="41" style="226" customWidth="1"/>
    <col min="2574" max="2574" width="140.85546875" style="226" bestFit="1" customWidth="1"/>
    <col min="2575" max="2575" width="140.85546875" style="226" customWidth="1"/>
    <col min="2576" max="2576" width="140.85546875" style="226" bestFit="1" customWidth="1"/>
    <col min="2577" max="2577" width="9.42578125" style="226" bestFit="1" customWidth="1"/>
    <col min="2578" max="2578" width="0" style="226" hidden="1" customWidth="1"/>
    <col min="2579" max="2579" width="14.85546875" style="226" bestFit="1" customWidth="1"/>
    <col min="2580" max="2580" width="28" style="226" customWidth="1"/>
    <col min="2581" max="2581" width="38.28515625" style="226" customWidth="1"/>
    <col min="2582" max="2582" width="9.140625" style="226"/>
    <col min="2583" max="2583" width="30.5703125" style="226" bestFit="1" customWidth="1"/>
    <col min="2584" max="2584" width="9.140625" style="226"/>
    <col min="2585" max="2585" width="16.7109375" style="226" bestFit="1" customWidth="1"/>
    <col min="2586" max="2816" width="9.140625" style="226"/>
    <col min="2817" max="2818" width="4.42578125" style="226" customWidth="1"/>
    <col min="2819" max="2819" width="27.28515625" style="226" customWidth="1"/>
    <col min="2820" max="2821" width="0" style="226" hidden="1" customWidth="1"/>
    <col min="2822" max="2822" width="95.28515625" style="226" customWidth="1"/>
    <col min="2823" max="2823" width="33" style="226" customWidth="1"/>
    <col min="2824" max="2824" width="32.42578125" style="226" customWidth="1"/>
    <col min="2825" max="2825" width="45" style="226" bestFit="1" customWidth="1"/>
    <col min="2826" max="2826" width="0" style="226" hidden="1" customWidth="1"/>
    <col min="2827" max="2827" width="47.7109375" style="226" bestFit="1" customWidth="1"/>
    <col min="2828" max="2828" width="48.42578125" style="226" bestFit="1" customWidth="1"/>
    <col min="2829" max="2829" width="41" style="226" customWidth="1"/>
    <col min="2830" max="2830" width="140.85546875" style="226" bestFit="1" customWidth="1"/>
    <col min="2831" max="2831" width="140.85546875" style="226" customWidth="1"/>
    <col min="2832" max="2832" width="140.85546875" style="226" bestFit="1" customWidth="1"/>
    <col min="2833" max="2833" width="9.42578125" style="226" bestFit="1" customWidth="1"/>
    <col min="2834" max="2834" width="0" style="226" hidden="1" customWidth="1"/>
    <col min="2835" max="2835" width="14.85546875" style="226" bestFit="1" customWidth="1"/>
    <col min="2836" max="2836" width="28" style="226" customWidth="1"/>
    <col min="2837" max="2837" width="38.28515625" style="226" customWidth="1"/>
    <col min="2838" max="2838" width="9.140625" style="226"/>
    <col min="2839" max="2839" width="30.5703125" style="226" bestFit="1" customWidth="1"/>
    <col min="2840" max="2840" width="9.140625" style="226"/>
    <col min="2841" max="2841" width="16.7109375" style="226" bestFit="1" customWidth="1"/>
    <col min="2842" max="3072" width="9.140625" style="226"/>
    <col min="3073" max="3074" width="4.42578125" style="226" customWidth="1"/>
    <col min="3075" max="3075" width="27.28515625" style="226" customWidth="1"/>
    <col min="3076" max="3077" width="0" style="226" hidden="1" customWidth="1"/>
    <col min="3078" max="3078" width="95.28515625" style="226" customWidth="1"/>
    <col min="3079" max="3079" width="33" style="226" customWidth="1"/>
    <col min="3080" max="3080" width="32.42578125" style="226" customWidth="1"/>
    <col min="3081" max="3081" width="45" style="226" bestFit="1" customWidth="1"/>
    <col min="3082" max="3082" width="0" style="226" hidden="1" customWidth="1"/>
    <col min="3083" max="3083" width="47.7109375" style="226" bestFit="1" customWidth="1"/>
    <col min="3084" max="3084" width="48.42578125" style="226" bestFit="1" customWidth="1"/>
    <col min="3085" max="3085" width="41" style="226" customWidth="1"/>
    <col min="3086" max="3086" width="140.85546875" style="226" bestFit="1" customWidth="1"/>
    <col min="3087" max="3087" width="140.85546875" style="226" customWidth="1"/>
    <col min="3088" max="3088" width="140.85546875" style="226" bestFit="1" customWidth="1"/>
    <col min="3089" max="3089" width="9.42578125" style="226" bestFit="1" customWidth="1"/>
    <col min="3090" max="3090" width="0" style="226" hidden="1" customWidth="1"/>
    <col min="3091" max="3091" width="14.85546875" style="226" bestFit="1" customWidth="1"/>
    <col min="3092" max="3092" width="28" style="226" customWidth="1"/>
    <col min="3093" max="3093" width="38.28515625" style="226" customWidth="1"/>
    <col min="3094" max="3094" width="9.140625" style="226"/>
    <col min="3095" max="3095" width="30.5703125" style="226" bestFit="1" customWidth="1"/>
    <col min="3096" max="3096" width="9.140625" style="226"/>
    <col min="3097" max="3097" width="16.7109375" style="226" bestFit="1" customWidth="1"/>
    <col min="3098" max="3328" width="9.140625" style="226"/>
    <col min="3329" max="3330" width="4.42578125" style="226" customWidth="1"/>
    <col min="3331" max="3331" width="27.28515625" style="226" customWidth="1"/>
    <col min="3332" max="3333" width="0" style="226" hidden="1" customWidth="1"/>
    <col min="3334" max="3334" width="95.28515625" style="226" customWidth="1"/>
    <col min="3335" max="3335" width="33" style="226" customWidth="1"/>
    <col min="3336" max="3336" width="32.42578125" style="226" customWidth="1"/>
    <col min="3337" max="3337" width="45" style="226" bestFit="1" customWidth="1"/>
    <col min="3338" max="3338" width="0" style="226" hidden="1" customWidth="1"/>
    <col min="3339" max="3339" width="47.7109375" style="226" bestFit="1" customWidth="1"/>
    <col min="3340" max="3340" width="48.42578125" style="226" bestFit="1" customWidth="1"/>
    <col min="3341" max="3341" width="41" style="226" customWidth="1"/>
    <col min="3342" max="3342" width="140.85546875" style="226" bestFit="1" customWidth="1"/>
    <col min="3343" max="3343" width="140.85546875" style="226" customWidth="1"/>
    <col min="3344" max="3344" width="140.85546875" style="226" bestFit="1" customWidth="1"/>
    <col min="3345" max="3345" width="9.42578125" style="226" bestFit="1" customWidth="1"/>
    <col min="3346" max="3346" width="0" style="226" hidden="1" customWidth="1"/>
    <col min="3347" max="3347" width="14.85546875" style="226" bestFit="1" customWidth="1"/>
    <col min="3348" max="3348" width="28" style="226" customWidth="1"/>
    <col min="3349" max="3349" width="38.28515625" style="226" customWidth="1"/>
    <col min="3350" max="3350" width="9.140625" style="226"/>
    <col min="3351" max="3351" width="30.5703125" style="226" bestFit="1" customWidth="1"/>
    <col min="3352" max="3352" width="9.140625" style="226"/>
    <col min="3353" max="3353" width="16.7109375" style="226" bestFit="1" customWidth="1"/>
    <col min="3354" max="3584" width="9.140625" style="226"/>
    <col min="3585" max="3586" width="4.42578125" style="226" customWidth="1"/>
    <col min="3587" max="3587" width="27.28515625" style="226" customWidth="1"/>
    <col min="3588" max="3589" width="0" style="226" hidden="1" customWidth="1"/>
    <col min="3590" max="3590" width="95.28515625" style="226" customWidth="1"/>
    <col min="3591" max="3591" width="33" style="226" customWidth="1"/>
    <col min="3592" max="3592" width="32.42578125" style="226" customWidth="1"/>
    <col min="3593" max="3593" width="45" style="226" bestFit="1" customWidth="1"/>
    <col min="3594" max="3594" width="0" style="226" hidden="1" customWidth="1"/>
    <col min="3595" max="3595" width="47.7109375" style="226" bestFit="1" customWidth="1"/>
    <col min="3596" max="3596" width="48.42578125" style="226" bestFit="1" customWidth="1"/>
    <col min="3597" max="3597" width="41" style="226" customWidth="1"/>
    <col min="3598" max="3598" width="140.85546875" style="226" bestFit="1" customWidth="1"/>
    <col min="3599" max="3599" width="140.85546875" style="226" customWidth="1"/>
    <col min="3600" max="3600" width="140.85546875" style="226" bestFit="1" customWidth="1"/>
    <col min="3601" max="3601" width="9.42578125" style="226" bestFit="1" customWidth="1"/>
    <col min="3602" max="3602" width="0" style="226" hidden="1" customWidth="1"/>
    <col min="3603" max="3603" width="14.85546875" style="226" bestFit="1" customWidth="1"/>
    <col min="3604" max="3604" width="28" style="226" customWidth="1"/>
    <col min="3605" max="3605" width="38.28515625" style="226" customWidth="1"/>
    <col min="3606" max="3606" width="9.140625" style="226"/>
    <col min="3607" max="3607" width="30.5703125" style="226" bestFit="1" customWidth="1"/>
    <col min="3608" max="3608" width="9.140625" style="226"/>
    <col min="3609" max="3609" width="16.7109375" style="226" bestFit="1" customWidth="1"/>
    <col min="3610" max="3840" width="9.140625" style="226"/>
    <col min="3841" max="3842" width="4.42578125" style="226" customWidth="1"/>
    <col min="3843" max="3843" width="27.28515625" style="226" customWidth="1"/>
    <col min="3844" max="3845" width="0" style="226" hidden="1" customWidth="1"/>
    <col min="3846" max="3846" width="95.28515625" style="226" customWidth="1"/>
    <col min="3847" max="3847" width="33" style="226" customWidth="1"/>
    <col min="3848" max="3848" width="32.42578125" style="226" customWidth="1"/>
    <col min="3849" max="3849" width="45" style="226" bestFit="1" customWidth="1"/>
    <col min="3850" max="3850" width="0" style="226" hidden="1" customWidth="1"/>
    <col min="3851" max="3851" width="47.7109375" style="226" bestFit="1" customWidth="1"/>
    <col min="3852" max="3852" width="48.42578125" style="226" bestFit="1" customWidth="1"/>
    <col min="3853" max="3853" width="41" style="226" customWidth="1"/>
    <col min="3854" max="3854" width="140.85546875" style="226" bestFit="1" customWidth="1"/>
    <col min="3855" max="3855" width="140.85546875" style="226" customWidth="1"/>
    <col min="3856" max="3856" width="140.85546875" style="226" bestFit="1" customWidth="1"/>
    <col min="3857" max="3857" width="9.42578125" style="226" bestFit="1" customWidth="1"/>
    <col min="3858" max="3858" width="0" style="226" hidden="1" customWidth="1"/>
    <col min="3859" max="3859" width="14.85546875" style="226" bestFit="1" customWidth="1"/>
    <col min="3860" max="3860" width="28" style="226" customWidth="1"/>
    <col min="3861" max="3861" width="38.28515625" style="226" customWidth="1"/>
    <col min="3862" max="3862" width="9.140625" style="226"/>
    <col min="3863" max="3863" width="30.5703125" style="226" bestFit="1" customWidth="1"/>
    <col min="3864" max="3864" width="9.140625" style="226"/>
    <col min="3865" max="3865" width="16.7109375" style="226" bestFit="1" customWidth="1"/>
    <col min="3866" max="4096" width="9.140625" style="226"/>
    <col min="4097" max="4098" width="4.42578125" style="226" customWidth="1"/>
    <col min="4099" max="4099" width="27.28515625" style="226" customWidth="1"/>
    <col min="4100" max="4101" width="0" style="226" hidden="1" customWidth="1"/>
    <col min="4102" max="4102" width="95.28515625" style="226" customWidth="1"/>
    <col min="4103" max="4103" width="33" style="226" customWidth="1"/>
    <col min="4104" max="4104" width="32.42578125" style="226" customWidth="1"/>
    <col min="4105" max="4105" width="45" style="226" bestFit="1" customWidth="1"/>
    <col min="4106" max="4106" width="0" style="226" hidden="1" customWidth="1"/>
    <col min="4107" max="4107" width="47.7109375" style="226" bestFit="1" customWidth="1"/>
    <col min="4108" max="4108" width="48.42578125" style="226" bestFit="1" customWidth="1"/>
    <col min="4109" max="4109" width="41" style="226" customWidth="1"/>
    <col min="4110" max="4110" width="140.85546875" style="226" bestFit="1" customWidth="1"/>
    <col min="4111" max="4111" width="140.85546875" style="226" customWidth="1"/>
    <col min="4112" max="4112" width="140.85546875" style="226" bestFit="1" customWidth="1"/>
    <col min="4113" max="4113" width="9.42578125" style="226" bestFit="1" customWidth="1"/>
    <col min="4114" max="4114" width="0" style="226" hidden="1" customWidth="1"/>
    <col min="4115" max="4115" width="14.85546875" style="226" bestFit="1" customWidth="1"/>
    <col min="4116" max="4116" width="28" style="226" customWidth="1"/>
    <col min="4117" max="4117" width="38.28515625" style="226" customWidth="1"/>
    <col min="4118" max="4118" width="9.140625" style="226"/>
    <col min="4119" max="4119" width="30.5703125" style="226" bestFit="1" customWidth="1"/>
    <col min="4120" max="4120" width="9.140625" style="226"/>
    <col min="4121" max="4121" width="16.7109375" style="226" bestFit="1" customWidth="1"/>
    <col min="4122" max="4352" width="9.140625" style="226"/>
    <col min="4353" max="4354" width="4.42578125" style="226" customWidth="1"/>
    <col min="4355" max="4355" width="27.28515625" style="226" customWidth="1"/>
    <col min="4356" max="4357" width="0" style="226" hidden="1" customWidth="1"/>
    <col min="4358" max="4358" width="95.28515625" style="226" customWidth="1"/>
    <col min="4359" max="4359" width="33" style="226" customWidth="1"/>
    <col min="4360" max="4360" width="32.42578125" style="226" customWidth="1"/>
    <col min="4361" max="4361" width="45" style="226" bestFit="1" customWidth="1"/>
    <col min="4362" max="4362" width="0" style="226" hidden="1" customWidth="1"/>
    <col min="4363" max="4363" width="47.7109375" style="226" bestFit="1" customWidth="1"/>
    <col min="4364" max="4364" width="48.42578125" style="226" bestFit="1" customWidth="1"/>
    <col min="4365" max="4365" width="41" style="226" customWidth="1"/>
    <col min="4366" max="4366" width="140.85546875" style="226" bestFit="1" customWidth="1"/>
    <col min="4367" max="4367" width="140.85546875" style="226" customWidth="1"/>
    <col min="4368" max="4368" width="140.85546875" style="226" bestFit="1" customWidth="1"/>
    <col min="4369" max="4369" width="9.42578125" style="226" bestFit="1" customWidth="1"/>
    <col min="4370" max="4370" width="0" style="226" hidden="1" customWidth="1"/>
    <col min="4371" max="4371" width="14.85546875" style="226" bestFit="1" customWidth="1"/>
    <col min="4372" max="4372" width="28" style="226" customWidth="1"/>
    <col min="4373" max="4373" width="38.28515625" style="226" customWidth="1"/>
    <col min="4374" max="4374" width="9.140625" style="226"/>
    <col min="4375" max="4375" width="30.5703125" style="226" bestFit="1" customWidth="1"/>
    <col min="4376" max="4376" width="9.140625" style="226"/>
    <col min="4377" max="4377" width="16.7109375" style="226" bestFit="1" customWidth="1"/>
    <col min="4378" max="4608" width="9.140625" style="226"/>
    <col min="4609" max="4610" width="4.42578125" style="226" customWidth="1"/>
    <col min="4611" max="4611" width="27.28515625" style="226" customWidth="1"/>
    <col min="4612" max="4613" width="0" style="226" hidden="1" customWidth="1"/>
    <col min="4614" max="4614" width="95.28515625" style="226" customWidth="1"/>
    <col min="4615" max="4615" width="33" style="226" customWidth="1"/>
    <col min="4616" max="4616" width="32.42578125" style="226" customWidth="1"/>
    <col min="4617" max="4617" width="45" style="226" bestFit="1" customWidth="1"/>
    <col min="4618" max="4618" width="0" style="226" hidden="1" customWidth="1"/>
    <col min="4619" max="4619" width="47.7109375" style="226" bestFit="1" customWidth="1"/>
    <col min="4620" max="4620" width="48.42578125" style="226" bestFit="1" customWidth="1"/>
    <col min="4621" max="4621" width="41" style="226" customWidth="1"/>
    <col min="4622" max="4622" width="140.85546875" style="226" bestFit="1" customWidth="1"/>
    <col min="4623" max="4623" width="140.85546875" style="226" customWidth="1"/>
    <col min="4624" max="4624" width="140.85546875" style="226" bestFit="1" customWidth="1"/>
    <col min="4625" max="4625" width="9.42578125" style="226" bestFit="1" customWidth="1"/>
    <col min="4626" max="4626" width="0" style="226" hidden="1" customWidth="1"/>
    <col min="4627" max="4627" width="14.85546875" style="226" bestFit="1" customWidth="1"/>
    <col min="4628" max="4628" width="28" style="226" customWidth="1"/>
    <col min="4629" max="4629" width="38.28515625" style="226" customWidth="1"/>
    <col min="4630" max="4630" width="9.140625" style="226"/>
    <col min="4631" max="4631" width="30.5703125" style="226" bestFit="1" customWidth="1"/>
    <col min="4632" max="4632" width="9.140625" style="226"/>
    <col min="4633" max="4633" width="16.7109375" style="226" bestFit="1" customWidth="1"/>
    <col min="4634" max="4864" width="9.140625" style="226"/>
    <col min="4865" max="4866" width="4.42578125" style="226" customWidth="1"/>
    <col min="4867" max="4867" width="27.28515625" style="226" customWidth="1"/>
    <col min="4868" max="4869" width="0" style="226" hidden="1" customWidth="1"/>
    <col min="4870" max="4870" width="95.28515625" style="226" customWidth="1"/>
    <col min="4871" max="4871" width="33" style="226" customWidth="1"/>
    <col min="4872" max="4872" width="32.42578125" style="226" customWidth="1"/>
    <col min="4873" max="4873" width="45" style="226" bestFit="1" customWidth="1"/>
    <col min="4874" max="4874" width="0" style="226" hidden="1" customWidth="1"/>
    <col min="4875" max="4875" width="47.7109375" style="226" bestFit="1" customWidth="1"/>
    <col min="4876" max="4876" width="48.42578125" style="226" bestFit="1" customWidth="1"/>
    <col min="4877" max="4877" width="41" style="226" customWidth="1"/>
    <col min="4878" max="4878" width="140.85546875" style="226" bestFit="1" customWidth="1"/>
    <col min="4879" max="4879" width="140.85546875" style="226" customWidth="1"/>
    <col min="4880" max="4880" width="140.85546875" style="226" bestFit="1" customWidth="1"/>
    <col min="4881" max="4881" width="9.42578125" style="226" bestFit="1" customWidth="1"/>
    <col min="4882" max="4882" width="0" style="226" hidden="1" customWidth="1"/>
    <col min="4883" max="4883" width="14.85546875" style="226" bestFit="1" customWidth="1"/>
    <col min="4884" max="4884" width="28" style="226" customWidth="1"/>
    <col min="4885" max="4885" width="38.28515625" style="226" customWidth="1"/>
    <col min="4886" max="4886" width="9.140625" style="226"/>
    <col min="4887" max="4887" width="30.5703125" style="226" bestFit="1" customWidth="1"/>
    <col min="4888" max="4888" width="9.140625" style="226"/>
    <col min="4889" max="4889" width="16.7109375" style="226" bestFit="1" customWidth="1"/>
    <col min="4890" max="5120" width="9.140625" style="226"/>
    <col min="5121" max="5122" width="4.42578125" style="226" customWidth="1"/>
    <col min="5123" max="5123" width="27.28515625" style="226" customWidth="1"/>
    <col min="5124" max="5125" width="0" style="226" hidden="1" customWidth="1"/>
    <col min="5126" max="5126" width="95.28515625" style="226" customWidth="1"/>
    <col min="5127" max="5127" width="33" style="226" customWidth="1"/>
    <col min="5128" max="5128" width="32.42578125" style="226" customWidth="1"/>
    <col min="5129" max="5129" width="45" style="226" bestFit="1" customWidth="1"/>
    <col min="5130" max="5130" width="0" style="226" hidden="1" customWidth="1"/>
    <col min="5131" max="5131" width="47.7109375" style="226" bestFit="1" customWidth="1"/>
    <col min="5132" max="5132" width="48.42578125" style="226" bestFit="1" customWidth="1"/>
    <col min="5133" max="5133" width="41" style="226" customWidth="1"/>
    <col min="5134" max="5134" width="140.85546875" style="226" bestFit="1" customWidth="1"/>
    <col min="5135" max="5135" width="140.85546875" style="226" customWidth="1"/>
    <col min="5136" max="5136" width="140.85546875" style="226" bestFit="1" customWidth="1"/>
    <col min="5137" max="5137" width="9.42578125" style="226" bestFit="1" customWidth="1"/>
    <col min="5138" max="5138" width="0" style="226" hidden="1" customWidth="1"/>
    <col min="5139" max="5139" width="14.85546875" style="226" bestFit="1" customWidth="1"/>
    <col min="5140" max="5140" width="28" style="226" customWidth="1"/>
    <col min="5141" max="5141" width="38.28515625" style="226" customWidth="1"/>
    <col min="5142" max="5142" width="9.140625" style="226"/>
    <col min="5143" max="5143" width="30.5703125" style="226" bestFit="1" customWidth="1"/>
    <col min="5144" max="5144" width="9.140625" style="226"/>
    <col min="5145" max="5145" width="16.7109375" style="226" bestFit="1" customWidth="1"/>
    <col min="5146" max="5376" width="9.140625" style="226"/>
    <col min="5377" max="5378" width="4.42578125" style="226" customWidth="1"/>
    <col min="5379" max="5379" width="27.28515625" style="226" customWidth="1"/>
    <col min="5380" max="5381" width="0" style="226" hidden="1" customWidth="1"/>
    <col min="5382" max="5382" width="95.28515625" style="226" customWidth="1"/>
    <col min="5383" max="5383" width="33" style="226" customWidth="1"/>
    <col min="5384" max="5384" width="32.42578125" style="226" customWidth="1"/>
    <col min="5385" max="5385" width="45" style="226" bestFit="1" customWidth="1"/>
    <col min="5386" max="5386" width="0" style="226" hidden="1" customWidth="1"/>
    <col min="5387" max="5387" width="47.7109375" style="226" bestFit="1" customWidth="1"/>
    <col min="5388" max="5388" width="48.42578125" style="226" bestFit="1" customWidth="1"/>
    <col min="5389" max="5389" width="41" style="226" customWidth="1"/>
    <col min="5390" max="5390" width="140.85546875" style="226" bestFit="1" customWidth="1"/>
    <col min="5391" max="5391" width="140.85546875" style="226" customWidth="1"/>
    <col min="5392" max="5392" width="140.85546875" style="226" bestFit="1" customWidth="1"/>
    <col min="5393" max="5393" width="9.42578125" style="226" bestFit="1" customWidth="1"/>
    <col min="5394" max="5394" width="0" style="226" hidden="1" customWidth="1"/>
    <col min="5395" max="5395" width="14.85546875" style="226" bestFit="1" customWidth="1"/>
    <col min="5396" max="5396" width="28" style="226" customWidth="1"/>
    <col min="5397" max="5397" width="38.28515625" style="226" customWidth="1"/>
    <col min="5398" max="5398" width="9.140625" style="226"/>
    <col min="5399" max="5399" width="30.5703125" style="226" bestFit="1" customWidth="1"/>
    <col min="5400" max="5400" width="9.140625" style="226"/>
    <col min="5401" max="5401" width="16.7109375" style="226" bestFit="1" customWidth="1"/>
    <col min="5402" max="5632" width="9.140625" style="226"/>
    <col min="5633" max="5634" width="4.42578125" style="226" customWidth="1"/>
    <col min="5635" max="5635" width="27.28515625" style="226" customWidth="1"/>
    <col min="5636" max="5637" width="0" style="226" hidden="1" customWidth="1"/>
    <col min="5638" max="5638" width="95.28515625" style="226" customWidth="1"/>
    <col min="5639" max="5639" width="33" style="226" customWidth="1"/>
    <col min="5640" max="5640" width="32.42578125" style="226" customWidth="1"/>
    <col min="5641" max="5641" width="45" style="226" bestFit="1" customWidth="1"/>
    <col min="5642" max="5642" width="0" style="226" hidden="1" customWidth="1"/>
    <col min="5643" max="5643" width="47.7109375" style="226" bestFit="1" customWidth="1"/>
    <col min="5644" max="5644" width="48.42578125" style="226" bestFit="1" customWidth="1"/>
    <col min="5645" max="5645" width="41" style="226" customWidth="1"/>
    <col min="5646" max="5646" width="140.85546875" style="226" bestFit="1" customWidth="1"/>
    <col min="5647" max="5647" width="140.85546875" style="226" customWidth="1"/>
    <col min="5648" max="5648" width="140.85546875" style="226" bestFit="1" customWidth="1"/>
    <col min="5649" max="5649" width="9.42578125" style="226" bestFit="1" customWidth="1"/>
    <col min="5650" max="5650" width="0" style="226" hidden="1" customWidth="1"/>
    <col min="5651" max="5651" width="14.85546875" style="226" bestFit="1" customWidth="1"/>
    <col min="5652" max="5652" width="28" style="226" customWidth="1"/>
    <col min="5653" max="5653" width="38.28515625" style="226" customWidth="1"/>
    <col min="5654" max="5654" width="9.140625" style="226"/>
    <col min="5655" max="5655" width="30.5703125" style="226" bestFit="1" customWidth="1"/>
    <col min="5656" max="5656" width="9.140625" style="226"/>
    <col min="5657" max="5657" width="16.7109375" style="226" bestFit="1" customWidth="1"/>
    <col min="5658" max="5888" width="9.140625" style="226"/>
    <col min="5889" max="5890" width="4.42578125" style="226" customWidth="1"/>
    <col min="5891" max="5891" width="27.28515625" style="226" customWidth="1"/>
    <col min="5892" max="5893" width="0" style="226" hidden="1" customWidth="1"/>
    <col min="5894" max="5894" width="95.28515625" style="226" customWidth="1"/>
    <col min="5895" max="5895" width="33" style="226" customWidth="1"/>
    <col min="5896" max="5896" width="32.42578125" style="226" customWidth="1"/>
    <col min="5897" max="5897" width="45" style="226" bestFit="1" customWidth="1"/>
    <col min="5898" max="5898" width="0" style="226" hidden="1" customWidth="1"/>
    <col min="5899" max="5899" width="47.7109375" style="226" bestFit="1" customWidth="1"/>
    <col min="5900" max="5900" width="48.42578125" style="226" bestFit="1" customWidth="1"/>
    <col min="5901" max="5901" width="41" style="226" customWidth="1"/>
    <col min="5902" max="5902" width="140.85546875" style="226" bestFit="1" customWidth="1"/>
    <col min="5903" max="5903" width="140.85546875" style="226" customWidth="1"/>
    <col min="5904" max="5904" width="140.85546875" style="226" bestFit="1" customWidth="1"/>
    <col min="5905" max="5905" width="9.42578125" style="226" bestFit="1" customWidth="1"/>
    <col min="5906" max="5906" width="0" style="226" hidden="1" customWidth="1"/>
    <col min="5907" max="5907" width="14.85546875" style="226" bestFit="1" customWidth="1"/>
    <col min="5908" max="5908" width="28" style="226" customWidth="1"/>
    <col min="5909" max="5909" width="38.28515625" style="226" customWidth="1"/>
    <col min="5910" max="5910" width="9.140625" style="226"/>
    <col min="5911" max="5911" width="30.5703125" style="226" bestFit="1" customWidth="1"/>
    <col min="5912" max="5912" width="9.140625" style="226"/>
    <col min="5913" max="5913" width="16.7109375" style="226" bestFit="1" customWidth="1"/>
    <col min="5914" max="6144" width="9.140625" style="226"/>
    <col min="6145" max="6146" width="4.42578125" style="226" customWidth="1"/>
    <col min="6147" max="6147" width="27.28515625" style="226" customWidth="1"/>
    <col min="6148" max="6149" width="0" style="226" hidden="1" customWidth="1"/>
    <col min="6150" max="6150" width="95.28515625" style="226" customWidth="1"/>
    <col min="6151" max="6151" width="33" style="226" customWidth="1"/>
    <col min="6152" max="6152" width="32.42578125" style="226" customWidth="1"/>
    <col min="6153" max="6153" width="45" style="226" bestFit="1" customWidth="1"/>
    <col min="6154" max="6154" width="0" style="226" hidden="1" customWidth="1"/>
    <col min="6155" max="6155" width="47.7109375" style="226" bestFit="1" customWidth="1"/>
    <col min="6156" max="6156" width="48.42578125" style="226" bestFit="1" customWidth="1"/>
    <col min="6157" max="6157" width="41" style="226" customWidth="1"/>
    <col min="6158" max="6158" width="140.85546875" style="226" bestFit="1" customWidth="1"/>
    <col min="6159" max="6159" width="140.85546875" style="226" customWidth="1"/>
    <col min="6160" max="6160" width="140.85546875" style="226" bestFit="1" customWidth="1"/>
    <col min="6161" max="6161" width="9.42578125" style="226" bestFit="1" customWidth="1"/>
    <col min="6162" max="6162" width="0" style="226" hidden="1" customWidth="1"/>
    <col min="6163" max="6163" width="14.85546875" style="226" bestFit="1" customWidth="1"/>
    <col min="6164" max="6164" width="28" style="226" customWidth="1"/>
    <col min="6165" max="6165" width="38.28515625" style="226" customWidth="1"/>
    <col min="6166" max="6166" width="9.140625" style="226"/>
    <col min="6167" max="6167" width="30.5703125" style="226" bestFit="1" customWidth="1"/>
    <col min="6168" max="6168" width="9.140625" style="226"/>
    <col min="6169" max="6169" width="16.7109375" style="226" bestFit="1" customWidth="1"/>
    <col min="6170" max="6400" width="9.140625" style="226"/>
    <col min="6401" max="6402" width="4.42578125" style="226" customWidth="1"/>
    <col min="6403" max="6403" width="27.28515625" style="226" customWidth="1"/>
    <col min="6404" max="6405" width="0" style="226" hidden="1" customWidth="1"/>
    <col min="6406" max="6406" width="95.28515625" style="226" customWidth="1"/>
    <col min="6407" max="6407" width="33" style="226" customWidth="1"/>
    <col min="6408" max="6408" width="32.42578125" style="226" customWidth="1"/>
    <col min="6409" max="6409" width="45" style="226" bestFit="1" customWidth="1"/>
    <col min="6410" max="6410" width="0" style="226" hidden="1" customWidth="1"/>
    <col min="6411" max="6411" width="47.7109375" style="226" bestFit="1" customWidth="1"/>
    <col min="6412" max="6412" width="48.42578125" style="226" bestFit="1" customWidth="1"/>
    <col min="6413" max="6413" width="41" style="226" customWidth="1"/>
    <col min="6414" max="6414" width="140.85546875" style="226" bestFit="1" customWidth="1"/>
    <col min="6415" max="6415" width="140.85546875" style="226" customWidth="1"/>
    <col min="6416" max="6416" width="140.85546875" style="226" bestFit="1" customWidth="1"/>
    <col min="6417" max="6417" width="9.42578125" style="226" bestFit="1" customWidth="1"/>
    <col min="6418" max="6418" width="0" style="226" hidden="1" customWidth="1"/>
    <col min="6419" max="6419" width="14.85546875" style="226" bestFit="1" customWidth="1"/>
    <col min="6420" max="6420" width="28" style="226" customWidth="1"/>
    <col min="6421" max="6421" width="38.28515625" style="226" customWidth="1"/>
    <col min="6422" max="6422" width="9.140625" style="226"/>
    <col min="6423" max="6423" width="30.5703125" style="226" bestFit="1" customWidth="1"/>
    <col min="6424" max="6424" width="9.140625" style="226"/>
    <col min="6425" max="6425" width="16.7109375" style="226" bestFit="1" customWidth="1"/>
    <col min="6426" max="6656" width="9.140625" style="226"/>
    <col min="6657" max="6658" width="4.42578125" style="226" customWidth="1"/>
    <col min="6659" max="6659" width="27.28515625" style="226" customWidth="1"/>
    <col min="6660" max="6661" width="0" style="226" hidden="1" customWidth="1"/>
    <col min="6662" max="6662" width="95.28515625" style="226" customWidth="1"/>
    <col min="6663" max="6663" width="33" style="226" customWidth="1"/>
    <col min="6664" max="6664" width="32.42578125" style="226" customWidth="1"/>
    <col min="6665" max="6665" width="45" style="226" bestFit="1" customWidth="1"/>
    <col min="6666" max="6666" width="0" style="226" hidden="1" customWidth="1"/>
    <col min="6667" max="6667" width="47.7109375" style="226" bestFit="1" customWidth="1"/>
    <col min="6668" max="6668" width="48.42578125" style="226" bestFit="1" customWidth="1"/>
    <col min="6669" max="6669" width="41" style="226" customWidth="1"/>
    <col min="6670" max="6670" width="140.85546875" style="226" bestFit="1" customWidth="1"/>
    <col min="6671" max="6671" width="140.85546875" style="226" customWidth="1"/>
    <col min="6672" max="6672" width="140.85546875" style="226" bestFit="1" customWidth="1"/>
    <col min="6673" max="6673" width="9.42578125" style="226" bestFit="1" customWidth="1"/>
    <col min="6674" max="6674" width="0" style="226" hidden="1" customWidth="1"/>
    <col min="6675" max="6675" width="14.85546875" style="226" bestFit="1" customWidth="1"/>
    <col min="6676" max="6676" width="28" style="226" customWidth="1"/>
    <col min="6677" max="6677" width="38.28515625" style="226" customWidth="1"/>
    <col min="6678" max="6678" width="9.140625" style="226"/>
    <col min="6679" max="6679" width="30.5703125" style="226" bestFit="1" customWidth="1"/>
    <col min="6680" max="6680" width="9.140625" style="226"/>
    <col min="6681" max="6681" width="16.7109375" style="226" bestFit="1" customWidth="1"/>
    <col min="6682" max="6912" width="9.140625" style="226"/>
    <col min="6913" max="6914" width="4.42578125" style="226" customWidth="1"/>
    <col min="6915" max="6915" width="27.28515625" style="226" customWidth="1"/>
    <col min="6916" max="6917" width="0" style="226" hidden="1" customWidth="1"/>
    <col min="6918" max="6918" width="95.28515625" style="226" customWidth="1"/>
    <col min="6919" max="6919" width="33" style="226" customWidth="1"/>
    <col min="6920" max="6920" width="32.42578125" style="226" customWidth="1"/>
    <col min="6921" max="6921" width="45" style="226" bestFit="1" customWidth="1"/>
    <col min="6922" max="6922" width="0" style="226" hidden="1" customWidth="1"/>
    <col min="6923" max="6923" width="47.7109375" style="226" bestFit="1" customWidth="1"/>
    <col min="6924" max="6924" width="48.42578125" style="226" bestFit="1" customWidth="1"/>
    <col min="6925" max="6925" width="41" style="226" customWidth="1"/>
    <col min="6926" max="6926" width="140.85546875" style="226" bestFit="1" customWidth="1"/>
    <col min="6927" max="6927" width="140.85546875" style="226" customWidth="1"/>
    <col min="6928" max="6928" width="140.85546875" style="226" bestFit="1" customWidth="1"/>
    <col min="6929" max="6929" width="9.42578125" style="226" bestFit="1" customWidth="1"/>
    <col min="6930" max="6930" width="0" style="226" hidden="1" customWidth="1"/>
    <col min="6931" max="6931" width="14.85546875" style="226" bestFit="1" customWidth="1"/>
    <col min="6932" max="6932" width="28" style="226" customWidth="1"/>
    <col min="6933" max="6933" width="38.28515625" style="226" customWidth="1"/>
    <col min="6934" max="6934" width="9.140625" style="226"/>
    <col min="6935" max="6935" width="30.5703125" style="226" bestFit="1" customWidth="1"/>
    <col min="6936" max="6936" width="9.140625" style="226"/>
    <col min="6937" max="6937" width="16.7109375" style="226" bestFit="1" customWidth="1"/>
    <col min="6938" max="7168" width="9.140625" style="226"/>
    <col min="7169" max="7170" width="4.42578125" style="226" customWidth="1"/>
    <col min="7171" max="7171" width="27.28515625" style="226" customWidth="1"/>
    <col min="7172" max="7173" width="0" style="226" hidden="1" customWidth="1"/>
    <col min="7174" max="7174" width="95.28515625" style="226" customWidth="1"/>
    <col min="7175" max="7175" width="33" style="226" customWidth="1"/>
    <col min="7176" max="7176" width="32.42578125" style="226" customWidth="1"/>
    <col min="7177" max="7177" width="45" style="226" bestFit="1" customWidth="1"/>
    <col min="7178" max="7178" width="0" style="226" hidden="1" customWidth="1"/>
    <col min="7179" max="7179" width="47.7109375" style="226" bestFit="1" customWidth="1"/>
    <col min="7180" max="7180" width="48.42578125" style="226" bestFit="1" customWidth="1"/>
    <col min="7181" max="7181" width="41" style="226" customWidth="1"/>
    <col min="7182" max="7182" width="140.85546875" style="226" bestFit="1" customWidth="1"/>
    <col min="7183" max="7183" width="140.85546875" style="226" customWidth="1"/>
    <col min="7184" max="7184" width="140.85546875" style="226" bestFit="1" customWidth="1"/>
    <col min="7185" max="7185" width="9.42578125" style="226" bestFit="1" customWidth="1"/>
    <col min="7186" max="7186" width="0" style="226" hidden="1" customWidth="1"/>
    <col min="7187" max="7187" width="14.85546875" style="226" bestFit="1" customWidth="1"/>
    <col min="7188" max="7188" width="28" style="226" customWidth="1"/>
    <col min="7189" max="7189" width="38.28515625" style="226" customWidth="1"/>
    <col min="7190" max="7190" width="9.140625" style="226"/>
    <col min="7191" max="7191" width="30.5703125" style="226" bestFit="1" customWidth="1"/>
    <col min="7192" max="7192" width="9.140625" style="226"/>
    <col min="7193" max="7193" width="16.7109375" style="226" bestFit="1" customWidth="1"/>
    <col min="7194" max="7424" width="9.140625" style="226"/>
    <col min="7425" max="7426" width="4.42578125" style="226" customWidth="1"/>
    <col min="7427" max="7427" width="27.28515625" style="226" customWidth="1"/>
    <col min="7428" max="7429" width="0" style="226" hidden="1" customWidth="1"/>
    <col min="7430" max="7430" width="95.28515625" style="226" customWidth="1"/>
    <col min="7431" max="7431" width="33" style="226" customWidth="1"/>
    <col min="7432" max="7432" width="32.42578125" style="226" customWidth="1"/>
    <col min="7433" max="7433" width="45" style="226" bestFit="1" customWidth="1"/>
    <col min="7434" max="7434" width="0" style="226" hidden="1" customWidth="1"/>
    <col min="7435" max="7435" width="47.7109375" style="226" bestFit="1" customWidth="1"/>
    <col min="7436" max="7436" width="48.42578125" style="226" bestFit="1" customWidth="1"/>
    <col min="7437" max="7437" width="41" style="226" customWidth="1"/>
    <col min="7438" max="7438" width="140.85546875" style="226" bestFit="1" customWidth="1"/>
    <col min="7439" max="7439" width="140.85546875" style="226" customWidth="1"/>
    <col min="7440" max="7440" width="140.85546875" style="226" bestFit="1" customWidth="1"/>
    <col min="7441" max="7441" width="9.42578125" style="226" bestFit="1" customWidth="1"/>
    <col min="7442" max="7442" width="0" style="226" hidden="1" customWidth="1"/>
    <col min="7443" max="7443" width="14.85546875" style="226" bestFit="1" customWidth="1"/>
    <col min="7444" max="7444" width="28" style="226" customWidth="1"/>
    <col min="7445" max="7445" width="38.28515625" style="226" customWidth="1"/>
    <col min="7446" max="7446" width="9.140625" style="226"/>
    <col min="7447" max="7447" width="30.5703125" style="226" bestFit="1" customWidth="1"/>
    <col min="7448" max="7448" width="9.140625" style="226"/>
    <col min="7449" max="7449" width="16.7109375" style="226" bestFit="1" customWidth="1"/>
    <col min="7450" max="7680" width="9.140625" style="226"/>
    <col min="7681" max="7682" width="4.42578125" style="226" customWidth="1"/>
    <col min="7683" max="7683" width="27.28515625" style="226" customWidth="1"/>
    <col min="7684" max="7685" width="0" style="226" hidden="1" customWidth="1"/>
    <col min="7686" max="7686" width="95.28515625" style="226" customWidth="1"/>
    <col min="7687" max="7687" width="33" style="226" customWidth="1"/>
    <col min="7688" max="7688" width="32.42578125" style="226" customWidth="1"/>
    <col min="7689" max="7689" width="45" style="226" bestFit="1" customWidth="1"/>
    <col min="7690" max="7690" width="0" style="226" hidden="1" customWidth="1"/>
    <col min="7691" max="7691" width="47.7109375" style="226" bestFit="1" customWidth="1"/>
    <col min="7692" max="7692" width="48.42578125" style="226" bestFit="1" customWidth="1"/>
    <col min="7693" max="7693" width="41" style="226" customWidth="1"/>
    <col min="7694" max="7694" width="140.85546875" style="226" bestFit="1" customWidth="1"/>
    <col min="7695" max="7695" width="140.85546875" style="226" customWidth="1"/>
    <col min="7696" max="7696" width="140.85546875" style="226" bestFit="1" customWidth="1"/>
    <col min="7697" max="7697" width="9.42578125" style="226" bestFit="1" customWidth="1"/>
    <col min="7698" max="7698" width="0" style="226" hidden="1" customWidth="1"/>
    <col min="7699" max="7699" width="14.85546875" style="226" bestFit="1" customWidth="1"/>
    <col min="7700" max="7700" width="28" style="226" customWidth="1"/>
    <col min="7701" max="7701" width="38.28515625" style="226" customWidth="1"/>
    <col min="7702" max="7702" width="9.140625" style="226"/>
    <col min="7703" max="7703" width="30.5703125" style="226" bestFit="1" customWidth="1"/>
    <col min="7704" max="7704" width="9.140625" style="226"/>
    <col min="7705" max="7705" width="16.7109375" style="226" bestFit="1" customWidth="1"/>
    <col min="7706" max="7936" width="9.140625" style="226"/>
    <col min="7937" max="7938" width="4.42578125" style="226" customWidth="1"/>
    <col min="7939" max="7939" width="27.28515625" style="226" customWidth="1"/>
    <col min="7940" max="7941" width="0" style="226" hidden="1" customWidth="1"/>
    <col min="7942" max="7942" width="95.28515625" style="226" customWidth="1"/>
    <col min="7943" max="7943" width="33" style="226" customWidth="1"/>
    <col min="7944" max="7944" width="32.42578125" style="226" customWidth="1"/>
    <col min="7945" max="7945" width="45" style="226" bestFit="1" customWidth="1"/>
    <col min="7946" max="7946" width="0" style="226" hidden="1" customWidth="1"/>
    <col min="7947" max="7947" width="47.7109375" style="226" bestFit="1" customWidth="1"/>
    <col min="7948" max="7948" width="48.42578125" style="226" bestFit="1" customWidth="1"/>
    <col min="7949" max="7949" width="41" style="226" customWidth="1"/>
    <col min="7950" max="7950" width="140.85546875" style="226" bestFit="1" customWidth="1"/>
    <col min="7951" max="7951" width="140.85546875" style="226" customWidth="1"/>
    <col min="7952" max="7952" width="140.85546875" style="226" bestFit="1" customWidth="1"/>
    <col min="7953" max="7953" width="9.42578125" style="226" bestFit="1" customWidth="1"/>
    <col min="7954" max="7954" width="0" style="226" hidden="1" customWidth="1"/>
    <col min="7955" max="7955" width="14.85546875" style="226" bestFit="1" customWidth="1"/>
    <col min="7956" max="7956" width="28" style="226" customWidth="1"/>
    <col min="7957" max="7957" width="38.28515625" style="226" customWidth="1"/>
    <col min="7958" max="7958" width="9.140625" style="226"/>
    <col min="7959" max="7959" width="30.5703125" style="226" bestFit="1" customWidth="1"/>
    <col min="7960" max="7960" width="9.140625" style="226"/>
    <col min="7961" max="7961" width="16.7109375" style="226" bestFit="1" customWidth="1"/>
    <col min="7962" max="8192" width="9.140625" style="226"/>
    <col min="8193" max="8194" width="4.42578125" style="226" customWidth="1"/>
    <col min="8195" max="8195" width="27.28515625" style="226" customWidth="1"/>
    <col min="8196" max="8197" width="0" style="226" hidden="1" customWidth="1"/>
    <col min="8198" max="8198" width="95.28515625" style="226" customWidth="1"/>
    <col min="8199" max="8199" width="33" style="226" customWidth="1"/>
    <col min="8200" max="8200" width="32.42578125" style="226" customWidth="1"/>
    <col min="8201" max="8201" width="45" style="226" bestFit="1" customWidth="1"/>
    <col min="8202" max="8202" width="0" style="226" hidden="1" customWidth="1"/>
    <col min="8203" max="8203" width="47.7109375" style="226" bestFit="1" customWidth="1"/>
    <col min="8204" max="8204" width="48.42578125" style="226" bestFit="1" customWidth="1"/>
    <col min="8205" max="8205" width="41" style="226" customWidth="1"/>
    <col min="8206" max="8206" width="140.85546875" style="226" bestFit="1" customWidth="1"/>
    <col min="8207" max="8207" width="140.85546875" style="226" customWidth="1"/>
    <col min="8208" max="8208" width="140.85546875" style="226" bestFit="1" customWidth="1"/>
    <col min="8209" max="8209" width="9.42578125" style="226" bestFit="1" customWidth="1"/>
    <col min="8210" max="8210" width="0" style="226" hidden="1" customWidth="1"/>
    <col min="8211" max="8211" width="14.85546875" style="226" bestFit="1" customWidth="1"/>
    <col min="8212" max="8212" width="28" style="226" customWidth="1"/>
    <col min="8213" max="8213" width="38.28515625" style="226" customWidth="1"/>
    <col min="8214" max="8214" width="9.140625" style="226"/>
    <col min="8215" max="8215" width="30.5703125" style="226" bestFit="1" customWidth="1"/>
    <col min="8216" max="8216" width="9.140625" style="226"/>
    <col min="8217" max="8217" width="16.7109375" style="226" bestFit="1" customWidth="1"/>
    <col min="8218" max="8448" width="9.140625" style="226"/>
    <col min="8449" max="8450" width="4.42578125" style="226" customWidth="1"/>
    <col min="8451" max="8451" width="27.28515625" style="226" customWidth="1"/>
    <col min="8452" max="8453" width="0" style="226" hidden="1" customWidth="1"/>
    <col min="8454" max="8454" width="95.28515625" style="226" customWidth="1"/>
    <col min="8455" max="8455" width="33" style="226" customWidth="1"/>
    <col min="8456" max="8456" width="32.42578125" style="226" customWidth="1"/>
    <col min="8457" max="8457" width="45" style="226" bestFit="1" customWidth="1"/>
    <col min="8458" max="8458" width="0" style="226" hidden="1" customWidth="1"/>
    <col min="8459" max="8459" width="47.7109375" style="226" bestFit="1" customWidth="1"/>
    <col min="8460" max="8460" width="48.42578125" style="226" bestFit="1" customWidth="1"/>
    <col min="8461" max="8461" width="41" style="226" customWidth="1"/>
    <col min="8462" max="8462" width="140.85546875" style="226" bestFit="1" customWidth="1"/>
    <col min="8463" max="8463" width="140.85546875" style="226" customWidth="1"/>
    <col min="8464" max="8464" width="140.85546875" style="226" bestFit="1" customWidth="1"/>
    <col min="8465" max="8465" width="9.42578125" style="226" bestFit="1" customWidth="1"/>
    <col min="8466" max="8466" width="0" style="226" hidden="1" customWidth="1"/>
    <col min="8467" max="8467" width="14.85546875" style="226" bestFit="1" customWidth="1"/>
    <col min="8468" max="8468" width="28" style="226" customWidth="1"/>
    <col min="8469" max="8469" width="38.28515625" style="226" customWidth="1"/>
    <col min="8470" max="8470" width="9.140625" style="226"/>
    <col min="8471" max="8471" width="30.5703125" style="226" bestFit="1" customWidth="1"/>
    <col min="8472" max="8472" width="9.140625" style="226"/>
    <col min="8473" max="8473" width="16.7109375" style="226" bestFit="1" customWidth="1"/>
    <col min="8474" max="8704" width="9.140625" style="226"/>
    <col min="8705" max="8706" width="4.42578125" style="226" customWidth="1"/>
    <col min="8707" max="8707" width="27.28515625" style="226" customWidth="1"/>
    <col min="8708" max="8709" width="0" style="226" hidden="1" customWidth="1"/>
    <col min="8710" max="8710" width="95.28515625" style="226" customWidth="1"/>
    <col min="8711" max="8711" width="33" style="226" customWidth="1"/>
    <col min="8712" max="8712" width="32.42578125" style="226" customWidth="1"/>
    <col min="8713" max="8713" width="45" style="226" bestFit="1" customWidth="1"/>
    <col min="8714" max="8714" width="0" style="226" hidden="1" customWidth="1"/>
    <col min="8715" max="8715" width="47.7109375" style="226" bestFit="1" customWidth="1"/>
    <col min="8716" max="8716" width="48.42578125" style="226" bestFit="1" customWidth="1"/>
    <col min="8717" max="8717" width="41" style="226" customWidth="1"/>
    <col min="8718" max="8718" width="140.85546875" style="226" bestFit="1" customWidth="1"/>
    <col min="8719" max="8719" width="140.85546875" style="226" customWidth="1"/>
    <col min="8720" max="8720" width="140.85546875" style="226" bestFit="1" customWidth="1"/>
    <col min="8721" max="8721" width="9.42578125" style="226" bestFit="1" customWidth="1"/>
    <col min="8722" max="8722" width="0" style="226" hidden="1" customWidth="1"/>
    <col min="8723" max="8723" width="14.85546875" style="226" bestFit="1" customWidth="1"/>
    <col min="8724" max="8724" width="28" style="226" customWidth="1"/>
    <col min="8725" max="8725" width="38.28515625" style="226" customWidth="1"/>
    <col min="8726" max="8726" width="9.140625" style="226"/>
    <col min="8727" max="8727" width="30.5703125" style="226" bestFit="1" customWidth="1"/>
    <col min="8728" max="8728" width="9.140625" style="226"/>
    <col min="8729" max="8729" width="16.7109375" style="226" bestFit="1" customWidth="1"/>
    <col min="8730" max="8960" width="9.140625" style="226"/>
    <col min="8961" max="8962" width="4.42578125" style="226" customWidth="1"/>
    <col min="8963" max="8963" width="27.28515625" style="226" customWidth="1"/>
    <col min="8964" max="8965" width="0" style="226" hidden="1" customWidth="1"/>
    <col min="8966" max="8966" width="95.28515625" style="226" customWidth="1"/>
    <col min="8967" max="8967" width="33" style="226" customWidth="1"/>
    <col min="8968" max="8968" width="32.42578125" style="226" customWidth="1"/>
    <col min="8969" max="8969" width="45" style="226" bestFit="1" customWidth="1"/>
    <col min="8970" max="8970" width="0" style="226" hidden="1" customWidth="1"/>
    <col min="8971" max="8971" width="47.7109375" style="226" bestFit="1" customWidth="1"/>
    <col min="8972" max="8972" width="48.42578125" style="226" bestFit="1" customWidth="1"/>
    <col min="8973" max="8973" width="41" style="226" customWidth="1"/>
    <col min="8974" max="8974" width="140.85546875" style="226" bestFit="1" customWidth="1"/>
    <col min="8975" max="8975" width="140.85546875" style="226" customWidth="1"/>
    <col min="8976" max="8976" width="140.85546875" style="226" bestFit="1" customWidth="1"/>
    <col min="8977" max="8977" width="9.42578125" style="226" bestFit="1" customWidth="1"/>
    <col min="8978" max="8978" width="0" style="226" hidden="1" customWidth="1"/>
    <col min="8979" max="8979" width="14.85546875" style="226" bestFit="1" customWidth="1"/>
    <col min="8980" max="8980" width="28" style="226" customWidth="1"/>
    <col min="8981" max="8981" width="38.28515625" style="226" customWidth="1"/>
    <col min="8982" max="8982" width="9.140625" style="226"/>
    <col min="8983" max="8983" width="30.5703125" style="226" bestFit="1" customWidth="1"/>
    <col min="8984" max="8984" width="9.140625" style="226"/>
    <col min="8985" max="8985" width="16.7109375" style="226" bestFit="1" customWidth="1"/>
    <col min="8986" max="9216" width="9.140625" style="226"/>
    <col min="9217" max="9218" width="4.42578125" style="226" customWidth="1"/>
    <col min="9219" max="9219" width="27.28515625" style="226" customWidth="1"/>
    <col min="9220" max="9221" width="0" style="226" hidden="1" customWidth="1"/>
    <col min="9222" max="9222" width="95.28515625" style="226" customWidth="1"/>
    <col min="9223" max="9223" width="33" style="226" customWidth="1"/>
    <col min="9224" max="9224" width="32.42578125" style="226" customWidth="1"/>
    <col min="9225" max="9225" width="45" style="226" bestFit="1" customWidth="1"/>
    <col min="9226" max="9226" width="0" style="226" hidden="1" customWidth="1"/>
    <col min="9227" max="9227" width="47.7109375" style="226" bestFit="1" customWidth="1"/>
    <col min="9228" max="9228" width="48.42578125" style="226" bestFit="1" customWidth="1"/>
    <col min="9229" max="9229" width="41" style="226" customWidth="1"/>
    <col min="9230" max="9230" width="140.85546875" style="226" bestFit="1" customWidth="1"/>
    <col min="9231" max="9231" width="140.85546875" style="226" customWidth="1"/>
    <col min="9232" max="9232" width="140.85546875" style="226" bestFit="1" customWidth="1"/>
    <col min="9233" max="9233" width="9.42578125" style="226" bestFit="1" customWidth="1"/>
    <col min="9234" max="9234" width="0" style="226" hidden="1" customWidth="1"/>
    <col min="9235" max="9235" width="14.85546875" style="226" bestFit="1" customWidth="1"/>
    <col min="9236" max="9236" width="28" style="226" customWidth="1"/>
    <col min="9237" max="9237" width="38.28515625" style="226" customWidth="1"/>
    <col min="9238" max="9238" width="9.140625" style="226"/>
    <col min="9239" max="9239" width="30.5703125" style="226" bestFit="1" customWidth="1"/>
    <col min="9240" max="9240" width="9.140625" style="226"/>
    <col min="9241" max="9241" width="16.7109375" style="226" bestFit="1" customWidth="1"/>
    <col min="9242" max="9472" width="9.140625" style="226"/>
    <col min="9473" max="9474" width="4.42578125" style="226" customWidth="1"/>
    <col min="9475" max="9475" width="27.28515625" style="226" customWidth="1"/>
    <col min="9476" max="9477" width="0" style="226" hidden="1" customWidth="1"/>
    <col min="9478" max="9478" width="95.28515625" style="226" customWidth="1"/>
    <col min="9479" max="9479" width="33" style="226" customWidth="1"/>
    <col min="9480" max="9480" width="32.42578125" style="226" customWidth="1"/>
    <col min="9481" max="9481" width="45" style="226" bestFit="1" customWidth="1"/>
    <col min="9482" max="9482" width="0" style="226" hidden="1" customWidth="1"/>
    <col min="9483" max="9483" width="47.7109375" style="226" bestFit="1" customWidth="1"/>
    <col min="9484" max="9484" width="48.42578125" style="226" bestFit="1" customWidth="1"/>
    <col min="9485" max="9485" width="41" style="226" customWidth="1"/>
    <col min="9486" max="9486" width="140.85546875" style="226" bestFit="1" customWidth="1"/>
    <col min="9487" max="9487" width="140.85546875" style="226" customWidth="1"/>
    <col min="9488" max="9488" width="140.85546875" style="226" bestFit="1" customWidth="1"/>
    <col min="9489" max="9489" width="9.42578125" style="226" bestFit="1" customWidth="1"/>
    <col min="9490" max="9490" width="0" style="226" hidden="1" customWidth="1"/>
    <col min="9491" max="9491" width="14.85546875" style="226" bestFit="1" customWidth="1"/>
    <col min="9492" max="9492" width="28" style="226" customWidth="1"/>
    <col min="9493" max="9493" width="38.28515625" style="226" customWidth="1"/>
    <col min="9494" max="9494" width="9.140625" style="226"/>
    <col min="9495" max="9495" width="30.5703125" style="226" bestFit="1" customWidth="1"/>
    <col min="9496" max="9496" width="9.140625" style="226"/>
    <col min="9497" max="9497" width="16.7109375" style="226" bestFit="1" customWidth="1"/>
    <col min="9498" max="9728" width="9.140625" style="226"/>
    <col min="9729" max="9730" width="4.42578125" style="226" customWidth="1"/>
    <col min="9731" max="9731" width="27.28515625" style="226" customWidth="1"/>
    <col min="9732" max="9733" width="0" style="226" hidden="1" customWidth="1"/>
    <col min="9734" max="9734" width="95.28515625" style="226" customWidth="1"/>
    <col min="9735" max="9735" width="33" style="226" customWidth="1"/>
    <col min="9736" max="9736" width="32.42578125" style="226" customWidth="1"/>
    <col min="9737" max="9737" width="45" style="226" bestFit="1" customWidth="1"/>
    <col min="9738" max="9738" width="0" style="226" hidden="1" customWidth="1"/>
    <col min="9739" max="9739" width="47.7109375" style="226" bestFit="1" customWidth="1"/>
    <col min="9740" max="9740" width="48.42578125" style="226" bestFit="1" customWidth="1"/>
    <col min="9741" max="9741" width="41" style="226" customWidth="1"/>
    <col min="9742" max="9742" width="140.85546875" style="226" bestFit="1" customWidth="1"/>
    <col min="9743" max="9743" width="140.85546875" style="226" customWidth="1"/>
    <col min="9744" max="9744" width="140.85546875" style="226" bestFit="1" customWidth="1"/>
    <col min="9745" max="9745" width="9.42578125" style="226" bestFit="1" customWidth="1"/>
    <col min="9746" max="9746" width="0" style="226" hidden="1" customWidth="1"/>
    <col min="9747" max="9747" width="14.85546875" style="226" bestFit="1" customWidth="1"/>
    <col min="9748" max="9748" width="28" style="226" customWidth="1"/>
    <col min="9749" max="9749" width="38.28515625" style="226" customWidth="1"/>
    <col min="9750" max="9750" width="9.140625" style="226"/>
    <col min="9751" max="9751" width="30.5703125" style="226" bestFit="1" customWidth="1"/>
    <col min="9752" max="9752" width="9.140625" style="226"/>
    <col min="9753" max="9753" width="16.7109375" style="226" bestFit="1" customWidth="1"/>
    <col min="9754" max="9984" width="9.140625" style="226"/>
    <col min="9985" max="9986" width="4.42578125" style="226" customWidth="1"/>
    <col min="9987" max="9987" width="27.28515625" style="226" customWidth="1"/>
    <col min="9988" max="9989" width="0" style="226" hidden="1" customWidth="1"/>
    <col min="9990" max="9990" width="95.28515625" style="226" customWidth="1"/>
    <col min="9991" max="9991" width="33" style="226" customWidth="1"/>
    <col min="9992" max="9992" width="32.42578125" style="226" customWidth="1"/>
    <col min="9993" max="9993" width="45" style="226" bestFit="1" customWidth="1"/>
    <col min="9994" max="9994" width="0" style="226" hidden="1" customWidth="1"/>
    <col min="9995" max="9995" width="47.7109375" style="226" bestFit="1" customWidth="1"/>
    <col min="9996" max="9996" width="48.42578125" style="226" bestFit="1" customWidth="1"/>
    <col min="9997" max="9997" width="41" style="226" customWidth="1"/>
    <col min="9998" max="9998" width="140.85546875" style="226" bestFit="1" customWidth="1"/>
    <col min="9999" max="9999" width="140.85546875" style="226" customWidth="1"/>
    <col min="10000" max="10000" width="140.85546875" style="226" bestFit="1" customWidth="1"/>
    <col min="10001" max="10001" width="9.42578125" style="226" bestFit="1" customWidth="1"/>
    <col min="10002" max="10002" width="0" style="226" hidden="1" customWidth="1"/>
    <col min="10003" max="10003" width="14.85546875" style="226" bestFit="1" customWidth="1"/>
    <col min="10004" max="10004" width="28" style="226" customWidth="1"/>
    <col min="10005" max="10005" width="38.28515625" style="226" customWidth="1"/>
    <col min="10006" max="10006" width="9.140625" style="226"/>
    <col min="10007" max="10007" width="30.5703125" style="226" bestFit="1" customWidth="1"/>
    <col min="10008" max="10008" width="9.140625" style="226"/>
    <col min="10009" max="10009" width="16.7109375" style="226" bestFit="1" customWidth="1"/>
    <col min="10010" max="10240" width="9.140625" style="226"/>
    <col min="10241" max="10242" width="4.42578125" style="226" customWidth="1"/>
    <col min="10243" max="10243" width="27.28515625" style="226" customWidth="1"/>
    <col min="10244" max="10245" width="0" style="226" hidden="1" customWidth="1"/>
    <col min="10246" max="10246" width="95.28515625" style="226" customWidth="1"/>
    <col min="10247" max="10247" width="33" style="226" customWidth="1"/>
    <col min="10248" max="10248" width="32.42578125" style="226" customWidth="1"/>
    <col min="10249" max="10249" width="45" style="226" bestFit="1" customWidth="1"/>
    <col min="10250" max="10250" width="0" style="226" hidden="1" customWidth="1"/>
    <col min="10251" max="10251" width="47.7109375" style="226" bestFit="1" customWidth="1"/>
    <col min="10252" max="10252" width="48.42578125" style="226" bestFit="1" customWidth="1"/>
    <col min="10253" max="10253" width="41" style="226" customWidth="1"/>
    <col min="10254" max="10254" width="140.85546875" style="226" bestFit="1" customWidth="1"/>
    <col min="10255" max="10255" width="140.85546875" style="226" customWidth="1"/>
    <col min="10256" max="10256" width="140.85546875" style="226" bestFit="1" customWidth="1"/>
    <col min="10257" max="10257" width="9.42578125" style="226" bestFit="1" customWidth="1"/>
    <col min="10258" max="10258" width="0" style="226" hidden="1" customWidth="1"/>
    <col min="10259" max="10259" width="14.85546875" style="226" bestFit="1" customWidth="1"/>
    <col min="10260" max="10260" width="28" style="226" customWidth="1"/>
    <col min="10261" max="10261" width="38.28515625" style="226" customWidth="1"/>
    <col min="10262" max="10262" width="9.140625" style="226"/>
    <col min="10263" max="10263" width="30.5703125" style="226" bestFit="1" customWidth="1"/>
    <col min="10264" max="10264" width="9.140625" style="226"/>
    <col min="10265" max="10265" width="16.7109375" style="226" bestFit="1" customWidth="1"/>
    <col min="10266" max="10496" width="9.140625" style="226"/>
    <col min="10497" max="10498" width="4.42578125" style="226" customWidth="1"/>
    <col min="10499" max="10499" width="27.28515625" style="226" customWidth="1"/>
    <col min="10500" max="10501" width="0" style="226" hidden="1" customWidth="1"/>
    <col min="10502" max="10502" width="95.28515625" style="226" customWidth="1"/>
    <col min="10503" max="10503" width="33" style="226" customWidth="1"/>
    <col min="10504" max="10504" width="32.42578125" style="226" customWidth="1"/>
    <col min="10505" max="10505" width="45" style="226" bestFit="1" customWidth="1"/>
    <col min="10506" max="10506" width="0" style="226" hidden="1" customWidth="1"/>
    <col min="10507" max="10507" width="47.7109375" style="226" bestFit="1" customWidth="1"/>
    <col min="10508" max="10508" width="48.42578125" style="226" bestFit="1" customWidth="1"/>
    <col min="10509" max="10509" width="41" style="226" customWidth="1"/>
    <col min="10510" max="10510" width="140.85546875" style="226" bestFit="1" customWidth="1"/>
    <col min="10511" max="10511" width="140.85546875" style="226" customWidth="1"/>
    <col min="10512" max="10512" width="140.85546875" style="226" bestFit="1" customWidth="1"/>
    <col min="10513" max="10513" width="9.42578125" style="226" bestFit="1" customWidth="1"/>
    <col min="10514" max="10514" width="0" style="226" hidden="1" customWidth="1"/>
    <col min="10515" max="10515" width="14.85546875" style="226" bestFit="1" customWidth="1"/>
    <col min="10516" max="10516" width="28" style="226" customWidth="1"/>
    <col min="10517" max="10517" width="38.28515625" style="226" customWidth="1"/>
    <col min="10518" max="10518" width="9.140625" style="226"/>
    <col min="10519" max="10519" width="30.5703125" style="226" bestFit="1" customWidth="1"/>
    <col min="10520" max="10520" width="9.140625" style="226"/>
    <col min="10521" max="10521" width="16.7109375" style="226" bestFit="1" customWidth="1"/>
    <col min="10522" max="10752" width="9.140625" style="226"/>
    <col min="10753" max="10754" width="4.42578125" style="226" customWidth="1"/>
    <col min="10755" max="10755" width="27.28515625" style="226" customWidth="1"/>
    <col min="10756" max="10757" width="0" style="226" hidden="1" customWidth="1"/>
    <col min="10758" max="10758" width="95.28515625" style="226" customWidth="1"/>
    <col min="10759" max="10759" width="33" style="226" customWidth="1"/>
    <col min="10760" max="10760" width="32.42578125" style="226" customWidth="1"/>
    <col min="10761" max="10761" width="45" style="226" bestFit="1" customWidth="1"/>
    <col min="10762" max="10762" width="0" style="226" hidden="1" customWidth="1"/>
    <col min="10763" max="10763" width="47.7109375" style="226" bestFit="1" customWidth="1"/>
    <col min="10764" max="10764" width="48.42578125" style="226" bestFit="1" customWidth="1"/>
    <col min="10765" max="10765" width="41" style="226" customWidth="1"/>
    <col min="10766" max="10766" width="140.85546875" style="226" bestFit="1" customWidth="1"/>
    <col min="10767" max="10767" width="140.85546875" style="226" customWidth="1"/>
    <col min="10768" max="10768" width="140.85546875" style="226" bestFit="1" customWidth="1"/>
    <col min="10769" max="10769" width="9.42578125" style="226" bestFit="1" customWidth="1"/>
    <col min="10770" max="10770" width="0" style="226" hidden="1" customWidth="1"/>
    <col min="10771" max="10771" width="14.85546875" style="226" bestFit="1" customWidth="1"/>
    <col min="10772" max="10772" width="28" style="226" customWidth="1"/>
    <col min="10773" max="10773" width="38.28515625" style="226" customWidth="1"/>
    <col min="10774" max="10774" width="9.140625" style="226"/>
    <col min="10775" max="10775" width="30.5703125" style="226" bestFit="1" customWidth="1"/>
    <col min="10776" max="10776" width="9.140625" style="226"/>
    <col min="10777" max="10777" width="16.7109375" style="226" bestFit="1" customWidth="1"/>
    <col min="10778" max="11008" width="9.140625" style="226"/>
    <col min="11009" max="11010" width="4.42578125" style="226" customWidth="1"/>
    <col min="11011" max="11011" width="27.28515625" style="226" customWidth="1"/>
    <col min="11012" max="11013" width="0" style="226" hidden="1" customWidth="1"/>
    <col min="11014" max="11014" width="95.28515625" style="226" customWidth="1"/>
    <col min="11015" max="11015" width="33" style="226" customWidth="1"/>
    <col min="11016" max="11016" width="32.42578125" style="226" customWidth="1"/>
    <col min="11017" max="11017" width="45" style="226" bestFit="1" customWidth="1"/>
    <col min="11018" max="11018" width="0" style="226" hidden="1" customWidth="1"/>
    <col min="11019" max="11019" width="47.7109375" style="226" bestFit="1" customWidth="1"/>
    <col min="11020" max="11020" width="48.42578125" style="226" bestFit="1" customWidth="1"/>
    <col min="11021" max="11021" width="41" style="226" customWidth="1"/>
    <col min="11022" max="11022" width="140.85546875" style="226" bestFit="1" customWidth="1"/>
    <col min="11023" max="11023" width="140.85546875" style="226" customWidth="1"/>
    <col min="11024" max="11024" width="140.85546875" style="226" bestFit="1" customWidth="1"/>
    <col min="11025" max="11025" width="9.42578125" style="226" bestFit="1" customWidth="1"/>
    <col min="11026" max="11026" width="0" style="226" hidden="1" customWidth="1"/>
    <col min="11027" max="11027" width="14.85546875" style="226" bestFit="1" customWidth="1"/>
    <col min="11028" max="11028" width="28" style="226" customWidth="1"/>
    <col min="11029" max="11029" width="38.28515625" style="226" customWidth="1"/>
    <col min="11030" max="11030" width="9.140625" style="226"/>
    <col min="11031" max="11031" width="30.5703125" style="226" bestFit="1" customWidth="1"/>
    <col min="11032" max="11032" width="9.140625" style="226"/>
    <col min="11033" max="11033" width="16.7109375" style="226" bestFit="1" customWidth="1"/>
    <col min="11034" max="11264" width="9.140625" style="226"/>
    <col min="11265" max="11266" width="4.42578125" style="226" customWidth="1"/>
    <col min="11267" max="11267" width="27.28515625" style="226" customWidth="1"/>
    <col min="11268" max="11269" width="0" style="226" hidden="1" customWidth="1"/>
    <col min="11270" max="11270" width="95.28515625" style="226" customWidth="1"/>
    <col min="11271" max="11271" width="33" style="226" customWidth="1"/>
    <col min="11272" max="11272" width="32.42578125" style="226" customWidth="1"/>
    <col min="11273" max="11273" width="45" style="226" bestFit="1" customWidth="1"/>
    <col min="11274" max="11274" width="0" style="226" hidden="1" customWidth="1"/>
    <col min="11275" max="11275" width="47.7109375" style="226" bestFit="1" customWidth="1"/>
    <col min="11276" max="11276" width="48.42578125" style="226" bestFit="1" customWidth="1"/>
    <col min="11277" max="11277" width="41" style="226" customWidth="1"/>
    <col min="11278" max="11278" width="140.85546875" style="226" bestFit="1" customWidth="1"/>
    <col min="11279" max="11279" width="140.85546875" style="226" customWidth="1"/>
    <col min="11280" max="11280" width="140.85546875" style="226" bestFit="1" customWidth="1"/>
    <col min="11281" max="11281" width="9.42578125" style="226" bestFit="1" customWidth="1"/>
    <col min="11282" max="11282" width="0" style="226" hidden="1" customWidth="1"/>
    <col min="11283" max="11283" width="14.85546875" style="226" bestFit="1" customWidth="1"/>
    <col min="11284" max="11284" width="28" style="226" customWidth="1"/>
    <col min="11285" max="11285" width="38.28515625" style="226" customWidth="1"/>
    <col min="11286" max="11286" width="9.140625" style="226"/>
    <col min="11287" max="11287" width="30.5703125" style="226" bestFit="1" customWidth="1"/>
    <col min="11288" max="11288" width="9.140625" style="226"/>
    <col min="11289" max="11289" width="16.7109375" style="226" bestFit="1" customWidth="1"/>
    <col min="11290" max="11520" width="9.140625" style="226"/>
    <col min="11521" max="11522" width="4.42578125" style="226" customWidth="1"/>
    <col min="11523" max="11523" width="27.28515625" style="226" customWidth="1"/>
    <col min="11524" max="11525" width="0" style="226" hidden="1" customWidth="1"/>
    <col min="11526" max="11526" width="95.28515625" style="226" customWidth="1"/>
    <col min="11527" max="11527" width="33" style="226" customWidth="1"/>
    <col min="11528" max="11528" width="32.42578125" style="226" customWidth="1"/>
    <col min="11529" max="11529" width="45" style="226" bestFit="1" customWidth="1"/>
    <col min="11530" max="11530" width="0" style="226" hidden="1" customWidth="1"/>
    <col min="11531" max="11531" width="47.7109375" style="226" bestFit="1" customWidth="1"/>
    <col min="11532" max="11532" width="48.42578125" style="226" bestFit="1" customWidth="1"/>
    <col min="11533" max="11533" width="41" style="226" customWidth="1"/>
    <col min="11534" max="11534" width="140.85546875" style="226" bestFit="1" customWidth="1"/>
    <col min="11535" max="11535" width="140.85546875" style="226" customWidth="1"/>
    <col min="11536" max="11536" width="140.85546875" style="226" bestFit="1" customWidth="1"/>
    <col min="11537" max="11537" width="9.42578125" style="226" bestFit="1" customWidth="1"/>
    <col min="11538" max="11538" width="0" style="226" hidden="1" customWidth="1"/>
    <col min="11539" max="11539" width="14.85546875" style="226" bestFit="1" customWidth="1"/>
    <col min="11540" max="11540" width="28" style="226" customWidth="1"/>
    <col min="11541" max="11541" width="38.28515625" style="226" customWidth="1"/>
    <col min="11542" max="11542" width="9.140625" style="226"/>
    <col min="11543" max="11543" width="30.5703125" style="226" bestFit="1" customWidth="1"/>
    <col min="11544" max="11544" width="9.140625" style="226"/>
    <col min="11545" max="11545" width="16.7109375" style="226" bestFit="1" customWidth="1"/>
    <col min="11546" max="11776" width="9.140625" style="226"/>
    <col min="11777" max="11778" width="4.42578125" style="226" customWidth="1"/>
    <col min="11779" max="11779" width="27.28515625" style="226" customWidth="1"/>
    <col min="11780" max="11781" width="0" style="226" hidden="1" customWidth="1"/>
    <col min="11782" max="11782" width="95.28515625" style="226" customWidth="1"/>
    <col min="11783" max="11783" width="33" style="226" customWidth="1"/>
    <col min="11784" max="11784" width="32.42578125" style="226" customWidth="1"/>
    <col min="11785" max="11785" width="45" style="226" bestFit="1" customWidth="1"/>
    <col min="11786" max="11786" width="0" style="226" hidden="1" customWidth="1"/>
    <col min="11787" max="11787" width="47.7109375" style="226" bestFit="1" customWidth="1"/>
    <col min="11788" max="11788" width="48.42578125" style="226" bestFit="1" customWidth="1"/>
    <col min="11789" max="11789" width="41" style="226" customWidth="1"/>
    <col min="11790" max="11790" width="140.85546875" style="226" bestFit="1" customWidth="1"/>
    <col min="11791" max="11791" width="140.85546875" style="226" customWidth="1"/>
    <col min="11792" max="11792" width="140.85546875" style="226" bestFit="1" customWidth="1"/>
    <col min="11793" max="11793" width="9.42578125" style="226" bestFit="1" customWidth="1"/>
    <col min="11794" max="11794" width="0" style="226" hidden="1" customWidth="1"/>
    <col min="11795" max="11795" width="14.85546875" style="226" bestFit="1" customWidth="1"/>
    <col min="11796" max="11796" width="28" style="226" customWidth="1"/>
    <col min="11797" max="11797" width="38.28515625" style="226" customWidth="1"/>
    <col min="11798" max="11798" width="9.140625" style="226"/>
    <col min="11799" max="11799" width="30.5703125" style="226" bestFit="1" customWidth="1"/>
    <col min="11800" max="11800" width="9.140625" style="226"/>
    <col min="11801" max="11801" width="16.7109375" style="226" bestFit="1" customWidth="1"/>
    <col min="11802" max="12032" width="9.140625" style="226"/>
    <col min="12033" max="12034" width="4.42578125" style="226" customWidth="1"/>
    <col min="12035" max="12035" width="27.28515625" style="226" customWidth="1"/>
    <col min="12036" max="12037" width="0" style="226" hidden="1" customWidth="1"/>
    <col min="12038" max="12038" width="95.28515625" style="226" customWidth="1"/>
    <col min="12039" max="12039" width="33" style="226" customWidth="1"/>
    <col min="12040" max="12040" width="32.42578125" style="226" customWidth="1"/>
    <col min="12041" max="12041" width="45" style="226" bestFit="1" customWidth="1"/>
    <col min="12042" max="12042" width="0" style="226" hidden="1" customWidth="1"/>
    <col min="12043" max="12043" width="47.7109375" style="226" bestFit="1" customWidth="1"/>
    <col min="12044" max="12044" width="48.42578125" style="226" bestFit="1" customWidth="1"/>
    <col min="12045" max="12045" width="41" style="226" customWidth="1"/>
    <col min="12046" max="12046" width="140.85546875" style="226" bestFit="1" customWidth="1"/>
    <col min="12047" max="12047" width="140.85546875" style="226" customWidth="1"/>
    <col min="12048" max="12048" width="140.85546875" style="226" bestFit="1" customWidth="1"/>
    <col min="12049" max="12049" width="9.42578125" style="226" bestFit="1" customWidth="1"/>
    <col min="12050" max="12050" width="0" style="226" hidden="1" customWidth="1"/>
    <col min="12051" max="12051" width="14.85546875" style="226" bestFit="1" customWidth="1"/>
    <col min="12052" max="12052" width="28" style="226" customWidth="1"/>
    <col min="12053" max="12053" width="38.28515625" style="226" customWidth="1"/>
    <col min="12054" max="12054" width="9.140625" style="226"/>
    <col min="12055" max="12055" width="30.5703125" style="226" bestFit="1" customWidth="1"/>
    <col min="12056" max="12056" width="9.140625" style="226"/>
    <col min="12057" max="12057" width="16.7109375" style="226" bestFit="1" customWidth="1"/>
    <col min="12058" max="12288" width="9.140625" style="226"/>
    <col min="12289" max="12290" width="4.42578125" style="226" customWidth="1"/>
    <col min="12291" max="12291" width="27.28515625" style="226" customWidth="1"/>
    <col min="12292" max="12293" width="0" style="226" hidden="1" customWidth="1"/>
    <col min="12294" max="12294" width="95.28515625" style="226" customWidth="1"/>
    <col min="12295" max="12295" width="33" style="226" customWidth="1"/>
    <col min="12296" max="12296" width="32.42578125" style="226" customWidth="1"/>
    <col min="12297" max="12297" width="45" style="226" bestFit="1" customWidth="1"/>
    <col min="12298" max="12298" width="0" style="226" hidden="1" customWidth="1"/>
    <col min="12299" max="12299" width="47.7109375" style="226" bestFit="1" customWidth="1"/>
    <col min="12300" max="12300" width="48.42578125" style="226" bestFit="1" customWidth="1"/>
    <col min="12301" max="12301" width="41" style="226" customWidth="1"/>
    <col min="12302" max="12302" width="140.85546875" style="226" bestFit="1" customWidth="1"/>
    <col min="12303" max="12303" width="140.85546875" style="226" customWidth="1"/>
    <col min="12304" max="12304" width="140.85546875" style="226" bestFit="1" customWidth="1"/>
    <col min="12305" max="12305" width="9.42578125" style="226" bestFit="1" customWidth="1"/>
    <col min="12306" max="12306" width="0" style="226" hidden="1" customWidth="1"/>
    <col min="12307" max="12307" width="14.85546875" style="226" bestFit="1" customWidth="1"/>
    <col min="12308" max="12308" width="28" style="226" customWidth="1"/>
    <col min="12309" max="12309" width="38.28515625" style="226" customWidth="1"/>
    <col min="12310" max="12310" width="9.140625" style="226"/>
    <col min="12311" max="12311" width="30.5703125" style="226" bestFit="1" customWidth="1"/>
    <col min="12312" max="12312" width="9.140625" style="226"/>
    <col min="12313" max="12313" width="16.7109375" style="226" bestFit="1" customWidth="1"/>
    <col min="12314" max="12544" width="9.140625" style="226"/>
    <col min="12545" max="12546" width="4.42578125" style="226" customWidth="1"/>
    <col min="12547" max="12547" width="27.28515625" style="226" customWidth="1"/>
    <col min="12548" max="12549" width="0" style="226" hidden="1" customWidth="1"/>
    <col min="12550" max="12550" width="95.28515625" style="226" customWidth="1"/>
    <col min="12551" max="12551" width="33" style="226" customWidth="1"/>
    <col min="12552" max="12552" width="32.42578125" style="226" customWidth="1"/>
    <col min="12553" max="12553" width="45" style="226" bestFit="1" customWidth="1"/>
    <col min="12554" max="12554" width="0" style="226" hidden="1" customWidth="1"/>
    <col min="12555" max="12555" width="47.7109375" style="226" bestFit="1" customWidth="1"/>
    <col min="12556" max="12556" width="48.42578125" style="226" bestFit="1" customWidth="1"/>
    <col min="12557" max="12557" width="41" style="226" customWidth="1"/>
    <col min="12558" max="12558" width="140.85546875" style="226" bestFit="1" customWidth="1"/>
    <col min="12559" max="12559" width="140.85546875" style="226" customWidth="1"/>
    <col min="12560" max="12560" width="140.85546875" style="226" bestFit="1" customWidth="1"/>
    <col min="12561" max="12561" width="9.42578125" style="226" bestFit="1" customWidth="1"/>
    <col min="12562" max="12562" width="0" style="226" hidden="1" customWidth="1"/>
    <col min="12563" max="12563" width="14.85546875" style="226" bestFit="1" customWidth="1"/>
    <col min="12564" max="12564" width="28" style="226" customWidth="1"/>
    <col min="12565" max="12565" width="38.28515625" style="226" customWidth="1"/>
    <col min="12566" max="12566" width="9.140625" style="226"/>
    <col min="12567" max="12567" width="30.5703125" style="226" bestFit="1" customWidth="1"/>
    <col min="12568" max="12568" width="9.140625" style="226"/>
    <col min="12569" max="12569" width="16.7109375" style="226" bestFit="1" customWidth="1"/>
    <col min="12570" max="12800" width="9.140625" style="226"/>
    <col min="12801" max="12802" width="4.42578125" style="226" customWidth="1"/>
    <col min="12803" max="12803" width="27.28515625" style="226" customWidth="1"/>
    <col min="12804" max="12805" width="0" style="226" hidden="1" customWidth="1"/>
    <col min="12806" max="12806" width="95.28515625" style="226" customWidth="1"/>
    <col min="12807" max="12807" width="33" style="226" customWidth="1"/>
    <col min="12808" max="12808" width="32.42578125" style="226" customWidth="1"/>
    <col min="12809" max="12809" width="45" style="226" bestFit="1" customWidth="1"/>
    <col min="12810" max="12810" width="0" style="226" hidden="1" customWidth="1"/>
    <col min="12811" max="12811" width="47.7109375" style="226" bestFit="1" customWidth="1"/>
    <col min="12812" max="12812" width="48.42578125" style="226" bestFit="1" customWidth="1"/>
    <col min="12813" max="12813" width="41" style="226" customWidth="1"/>
    <col min="12814" max="12814" width="140.85546875" style="226" bestFit="1" customWidth="1"/>
    <col min="12815" max="12815" width="140.85546875" style="226" customWidth="1"/>
    <col min="12816" max="12816" width="140.85546875" style="226" bestFit="1" customWidth="1"/>
    <col min="12817" max="12817" width="9.42578125" style="226" bestFit="1" customWidth="1"/>
    <col min="12818" max="12818" width="0" style="226" hidden="1" customWidth="1"/>
    <col min="12819" max="12819" width="14.85546875" style="226" bestFit="1" customWidth="1"/>
    <col min="12820" max="12820" width="28" style="226" customWidth="1"/>
    <col min="12821" max="12821" width="38.28515625" style="226" customWidth="1"/>
    <col min="12822" max="12822" width="9.140625" style="226"/>
    <col min="12823" max="12823" width="30.5703125" style="226" bestFit="1" customWidth="1"/>
    <col min="12824" max="12824" width="9.140625" style="226"/>
    <col min="12825" max="12825" width="16.7109375" style="226" bestFit="1" customWidth="1"/>
    <col min="12826" max="13056" width="9.140625" style="226"/>
    <col min="13057" max="13058" width="4.42578125" style="226" customWidth="1"/>
    <col min="13059" max="13059" width="27.28515625" style="226" customWidth="1"/>
    <col min="13060" max="13061" width="0" style="226" hidden="1" customWidth="1"/>
    <col min="13062" max="13062" width="95.28515625" style="226" customWidth="1"/>
    <col min="13063" max="13063" width="33" style="226" customWidth="1"/>
    <col min="13064" max="13064" width="32.42578125" style="226" customWidth="1"/>
    <col min="13065" max="13065" width="45" style="226" bestFit="1" customWidth="1"/>
    <col min="13066" max="13066" width="0" style="226" hidden="1" customWidth="1"/>
    <col min="13067" max="13067" width="47.7109375" style="226" bestFit="1" customWidth="1"/>
    <col min="13068" max="13068" width="48.42578125" style="226" bestFit="1" customWidth="1"/>
    <col min="13069" max="13069" width="41" style="226" customWidth="1"/>
    <col min="13070" max="13070" width="140.85546875" style="226" bestFit="1" customWidth="1"/>
    <col min="13071" max="13071" width="140.85546875" style="226" customWidth="1"/>
    <col min="13072" max="13072" width="140.85546875" style="226" bestFit="1" customWidth="1"/>
    <col min="13073" max="13073" width="9.42578125" style="226" bestFit="1" customWidth="1"/>
    <col min="13074" max="13074" width="0" style="226" hidden="1" customWidth="1"/>
    <col min="13075" max="13075" width="14.85546875" style="226" bestFit="1" customWidth="1"/>
    <col min="13076" max="13076" width="28" style="226" customWidth="1"/>
    <col min="13077" max="13077" width="38.28515625" style="226" customWidth="1"/>
    <col min="13078" max="13078" width="9.140625" style="226"/>
    <col min="13079" max="13079" width="30.5703125" style="226" bestFit="1" customWidth="1"/>
    <col min="13080" max="13080" width="9.140625" style="226"/>
    <col min="13081" max="13081" width="16.7109375" style="226" bestFit="1" customWidth="1"/>
    <col min="13082" max="13312" width="9.140625" style="226"/>
    <col min="13313" max="13314" width="4.42578125" style="226" customWidth="1"/>
    <col min="13315" max="13315" width="27.28515625" style="226" customWidth="1"/>
    <col min="13316" max="13317" width="0" style="226" hidden="1" customWidth="1"/>
    <col min="13318" max="13318" width="95.28515625" style="226" customWidth="1"/>
    <col min="13319" max="13319" width="33" style="226" customWidth="1"/>
    <col min="13320" max="13320" width="32.42578125" style="226" customWidth="1"/>
    <col min="13321" max="13321" width="45" style="226" bestFit="1" customWidth="1"/>
    <col min="13322" max="13322" width="0" style="226" hidden="1" customWidth="1"/>
    <col min="13323" max="13323" width="47.7109375" style="226" bestFit="1" customWidth="1"/>
    <col min="13324" max="13324" width="48.42578125" style="226" bestFit="1" customWidth="1"/>
    <col min="13325" max="13325" width="41" style="226" customWidth="1"/>
    <col min="13326" max="13326" width="140.85546875" style="226" bestFit="1" customWidth="1"/>
    <col min="13327" max="13327" width="140.85546875" style="226" customWidth="1"/>
    <col min="13328" max="13328" width="140.85546875" style="226" bestFit="1" customWidth="1"/>
    <col min="13329" max="13329" width="9.42578125" style="226" bestFit="1" customWidth="1"/>
    <col min="13330" max="13330" width="0" style="226" hidden="1" customWidth="1"/>
    <col min="13331" max="13331" width="14.85546875" style="226" bestFit="1" customWidth="1"/>
    <col min="13332" max="13332" width="28" style="226" customWidth="1"/>
    <col min="13333" max="13333" width="38.28515625" style="226" customWidth="1"/>
    <col min="13334" max="13334" width="9.140625" style="226"/>
    <col min="13335" max="13335" width="30.5703125" style="226" bestFit="1" customWidth="1"/>
    <col min="13336" max="13336" width="9.140625" style="226"/>
    <col min="13337" max="13337" width="16.7109375" style="226" bestFit="1" customWidth="1"/>
    <col min="13338" max="13568" width="9.140625" style="226"/>
    <col min="13569" max="13570" width="4.42578125" style="226" customWidth="1"/>
    <col min="13571" max="13571" width="27.28515625" style="226" customWidth="1"/>
    <col min="13572" max="13573" width="0" style="226" hidden="1" customWidth="1"/>
    <col min="13574" max="13574" width="95.28515625" style="226" customWidth="1"/>
    <col min="13575" max="13575" width="33" style="226" customWidth="1"/>
    <col min="13576" max="13576" width="32.42578125" style="226" customWidth="1"/>
    <col min="13577" max="13577" width="45" style="226" bestFit="1" customWidth="1"/>
    <col min="13578" max="13578" width="0" style="226" hidden="1" customWidth="1"/>
    <col min="13579" max="13579" width="47.7109375" style="226" bestFit="1" customWidth="1"/>
    <col min="13580" max="13580" width="48.42578125" style="226" bestFit="1" customWidth="1"/>
    <col min="13581" max="13581" width="41" style="226" customWidth="1"/>
    <col min="13582" max="13582" width="140.85546875" style="226" bestFit="1" customWidth="1"/>
    <col min="13583" max="13583" width="140.85546875" style="226" customWidth="1"/>
    <col min="13584" max="13584" width="140.85546875" style="226" bestFit="1" customWidth="1"/>
    <col min="13585" max="13585" width="9.42578125" style="226" bestFit="1" customWidth="1"/>
    <col min="13586" max="13586" width="0" style="226" hidden="1" customWidth="1"/>
    <col min="13587" max="13587" width="14.85546875" style="226" bestFit="1" customWidth="1"/>
    <col min="13588" max="13588" width="28" style="226" customWidth="1"/>
    <col min="13589" max="13589" width="38.28515625" style="226" customWidth="1"/>
    <col min="13590" max="13590" width="9.140625" style="226"/>
    <col min="13591" max="13591" width="30.5703125" style="226" bestFit="1" customWidth="1"/>
    <col min="13592" max="13592" width="9.140625" style="226"/>
    <col min="13593" max="13593" width="16.7109375" style="226" bestFit="1" customWidth="1"/>
    <col min="13594" max="13824" width="9.140625" style="226"/>
    <col min="13825" max="13826" width="4.42578125" style="226" customWidth="1"/>
    <col min="13827" max="13827" width="27.28515625" style="226" customWidth="1"/>
    <col min="13828" max="13829" width="0" style="226" hidden="1" customWidth="1"/>
    <col min="13830" max="13830" width="95.28515625" style="226" customWidth="1"/>
    <col min="13831" max="13831" width="33" style="226" customWidth="1"/>
    <col min="13832" max="13832" width="32.42578125" style="226" customWidth="1"/>
    <col min="13833" max="13833" width="45" style="226" bestFit="1" customWidth="1"/>
    <col min="13834" max="13834" width="0" style="226" hidden="1" customWidth="1"/>
    <col min="13835" max="13835" width="47.7109375" style="226" bestFit="1" customWidth="1"/>
    <col min="13836" max="13836" width="48.42578125" style="226" bestFit="1" customWidth="1"/>
    <col min="13837" max="13837" width="41" style="226" customWidth="1"/>
    <col min="13838" max="13838" width="140.85546875" style="226" bestFit="1" customWidth="1"/>
    <col min="13839" max="13839" width="140.85546875" style="226" customWidth="1"/>
    <col min="13840" max="13840" width="140.85546875" style="226" bestFit="1" customWidth="1"/>
    <col min="13841" max="13841" width="9.42578125" style="226" bestFit="1" customWidth="1"/>
    <col min="13842" max="13842" width="0" style="226" hidden="1" customWidth="1"/>
    <col min="13843" max="13843" width="14.85546875" style="226" bestFit="1" customWidth="1"/>
    <col min="13844" max="13844" width="28" style="226" customWidth="1"/>
    <col min="13845" max="13845" width="38.28515625" style="226" customWidth="1"/>
    <col min="13846" max="13846" width="9.140625" style="226"/>
    <col min="13847" max="13847" width="30.5703125" style="226" bestFit="1" customWidth="1"/>
    <col min="13848" max="13848" width="9.140625" style="226"/>
    <col min="13849" max="13849" width="16.7109375" style="226" bestFit="1" customWidth="1"/>
    <col min="13850" max="14080" width="9.140625" style="226"/>
    <col min="14081" max="14082" width="4.42578125" style="226" customWidth="1"/>
    <col min="14083" max="14083" width="27.28515625" style="226" customWidth="1"/>
    <col min="14084" max="14085" width="0" style="226" hidden="1" customWidth="1"/>
    <col min="14086" max="14086" width="95.28515625" style="226" customWidth="1"/>
    <col min="14087" max="14087" width="33" style="226" customWidth="1"/>
    <col min="14088" max="14088" width="32.42578125" style="226" customWidth="1"/>
    <col min="14089" max="14089" width="45" style="226" bestFit="1" customWidth="1"/>
    <col min="14090" max="14090" width="0" style="226" hidden="1" customWidth="1"/>
    <col min="14091" max="14091" width="47.7109375" style="226" bestFit="1" customWidth="1"/>
    <col min="14092" max="14092" width="48.42578125" style="226" bestFit="1" customWidth="1"/>
    <col min="14093" max="14093" width="41" style="226" customWidth="1"/>
    <col min="14094" max="14094" width="140.85546875" style="226" bestFit="1" customWidth="1"/>
    <col min="14095" max="14095" width="140.85546875" style="226" customWidth="1"/>
    <col min="14096" max="14096" width="140.85546875" style="226" bestFit="1" customWidth="1"/>
    <col min="14097" max="14097" width="9.42578125" style="226" bestFit="1" customWidth="1"/>
    <col min="14098" max="14098" width="0" style="226" hidden="1" customWidth="1"/>
    <col min="14099" max="14099" width="14.85546875" style="226" bestFit="1" customWidth="1"/>
    <col min="14100" max="14100" width="28" style="226" customWidth="1"/>
    <col min="14101" max="14101" width="38.28515625" style="226" customWidth="1"/>
    <col min="14102" max="14102" width="9.140625" style="226"/>
    <col min="14103" max="14103" width="30.5703125" style="226" bestFit="1" customWidth="1"/>
    <col min="14104" max="14104" width="9.140625" style="226"/>
    <col min="14105" max="14105" width="16.7109375" style="226" bestFit="1" customWidth="1"/>
    <col min="14106" max="14336" width="9.140625" style="226"/>
    <col min="14337" max="14338" width="4.42578125" style="226" customWidth="1"/>
    <col min="14339" max="14339" width="27.28515625" style="226" customWidth="1"/>
    <col min="14340" max="14341" width="0" style="226" hidden="1" customWidth="1"/>
    <col min="14342" max="14342" width="95.28515625" style="226" customWidth="1"/>
    <col min="14343" max="14343" width="33" style="226" customWidth="1"/>
    <col min="14344" max="14344" width="32.42578125" style="226" customWidth="1"/>
    <col min="14345" max="14345" width="45" style="226" bestFit="1" customWidth="1"/>
    <col min="14346" max="14346" width="0" style="226" hidden="1" customWidth="1"/>
    <col min="14347" max="14347" width="47.7109375" style="226" bestFit="1" customWidth="1"/>
    <col min="14348" max="14348" width="48.42578125" style="226" bestFit="1" customWidth="1"/>
    <col min="14349" max="14349" width="41" style="226" customWidth="1"/>
    <col min="14350" max="14350" width="140.85546875" style="226" bestFit="1" customWidth="1"/>
    <col min="14351" max="14351" width="140.85546875" style="226" customWidth="1"/>
    <col min="14352" max="14352" width="140.85546875" style="226" bestFit="1" customWidth="1"/>
    <col min="14353" max="14353" width="9.42578125" style="226" bestFit="1" customWidth="1"/>
    <col min="14354" max="14354" width="0" style="226" hidden="1" customWidth="1"/>
    <col min="14355" max="14355" width="14.85546875" style="226" bestFit="1" customWidth="1"/>
    <col min="14356" max="14356" width="28" style="226" customWidth="1"/>
    <col min="14357" max="14357" width="38.28515625" style="226" customWidth="1"/>
    <col min="14358" max="14358" width="9.140625" style="226"/>
    <col min="14359" max="14359" width="30.5703125" style="226" bestFit="1" customWidth="1"/>
    <col min="14360" max="14360" width="9.140625" style="226"/>
    <col min="14361" max="14361" width="16.7109375" style="226" bestFit="1" customWidth="1"/>
    <col min="14362" max="14592" width="9.140625" style="226"/>
    <col min="14593" max="14594" width="4.42578125" style="226" customWidth="1"/>
    <col min="14595" max="14595" width="27.28515625" style="226" customWidth="1"/>
    <col min="14596" max="14597" width="0" style="226" hidden="1" customWidth="1"/>
    <col min="14598" max="14598" width="95.28515625" style="226" customWidth="1"/>
    <col min="14599" max="14599" width="33" style="226" customWidth="1"/>
    <col min="14600" max="14600" width="32.42578125" style="226" customWidth="1"/>
    <col min="14601" max="14601" width="45" style="226" bestFit="1" customWidth="1"/>
    <col min="14602" max="14602" width="0" style="226" hidden="1" customWidth="1"/>
    <col min="14603" max="14603" width="47.7109375" style="226" bestFit="1" customWidth="1"/>
    <col min="14604" max="14604" width="48.42578125" style="226" bestFit="1" customWidth="1"/>
    <col min="14605" max="14605" width="41" style="226" customWidth="1"/>
    <col min="14606" max="14606" width="140.85546875" style="226" bestFit="1" customWidth="1"/>
    <col min="14607" max="14607" width="140.85546875" style="226" customWidth="1"/>
    <col min="14608" max="14608" width="140.85546875" style="226" bestFit="1" customWidth="1"/>
    <col min="14609" max="14609" width="9.42578125" style="226" bestFit="1" customWidth="1"/>
    <col min="14610" max="14610" width="0" style="226" hidden="1" customWidth="1"/>
    <col min="14611" max="14611" width="14.85546875" style="226" bestFit="1" customWidth="1"/>
    <col min="14612" max="14612" width="28" style="226" customWidth="1"/>
    <col min="14613" max="14613" width="38.28515625" style="226" customWidth="1"/>
    <col min="14614" max="14614" width="9.140625" style="226"/>
    <col min="14615" max="14615" width="30.5703125" style="226" bestFit="1" customWidth="1"/>
    <col min="14616" max="14616" width="9.140625" style="226"/>
    <col min="14617" max="14617" width="16.7109375" style="226" bestFit="1" customWidth="1"/>
    <col min="14618" max="14848" width="9.140625" style="226"/>
    <col min="14849" max="14850" width="4.42578125" style="226" customWidth="1"/>
    <col min="14851" max="14851" width="27.28515625" style="226" customWidth="1"/>
    <col min="14852" max="14853" width="0" style="226" hidden="1" customWidth="1"/>
    <col min="14854" max="14854" width="95.28515625" style="226" customWidth="1"/>
    <col min="14855" max="14855" width="33" style="226" customWidth="1"/>
    <col min="14856" max="14856" width="32.42578125" style="226" customWidth="1"/>
    <col min="14857" max="14857" width="45" style="226" bestFit="1" customWidth="1"/>
    <col min="14858" max="14858" width="0" style="226" hidden="1" customWidth="1"/>
    <col min="14859" max="14859" width="47.7109375" style="226" bestFit="1" customWidth="1"/>
    <col min="14860" max="14860" width="48.42578125" style="226" bestFit="1" customWidth="1"/>
    <col min="14861" max="14861" width="41" style="226" customWidth="1"/>
    <col min="14862" max="14862" width="140.85546875" style="226" bestFit="1" customWidth="1"/>
    <col min="14863" max="14863" width="140.85546875" style="226" customWidth="1"/>
    <col min="14864" max="14864" width="140.85546875" style="226" bestFit="1" customWidth="1"/>
    <col min="14865" max="14865" width="9.42578125" style="226" bestFit="1" customWidth="1"/>
    <col min="14866" max="14866" width="0" style="226" hidden="1" customWidth="1"/>
    <col min="14867" max="14867" width="14.85546875" style="226" bestFit="1" customWidth="1"/>
    <col min="14868" max="14868" width="28" style="226" customWidth="1"/>
    <col min="14869" max="14869" width="38.28515625" style="226" customWidth="1"/>
    <col min="14870" max="14870" width="9.140625" style="226"/>
    <col min="14871" max="14871" width="30.5703125" style="226" bestFit="1" customWidth="1"/>
    <col min="14872" max="14872" width="9.140625" style="226"/>
    <col min="14873" max="14873" width="16.7109375" style="226" bestFit="1" customWidth="1"/>
    <col min="14874" max="15104" width="9.140625" style="226"/>
    <col min="15105" max="15106" width="4.42578125" style="226" customWidth="1"/>
    <col min="15107" max="15107" width="27.28515625" style="226" customWidth="1"/>
    <col min="15108" max="15109" width="0" style="226" hidden="1" customWidth="1"/>
    <col min="15110" max="15110" width="95.28515625" style="226" customWidth="1"/>
    <col min="15111" max="15111" width="33" style="226" customWidth="1"/>
    <col min="15112" max="15112" width="32.42578125" style="226" customWidth="1"/>
    <col min="15113" max="15113" width="45" style="226" bestFit="1" customWidth="1"/>
    <col min="15114" max="15114" width="0" style="226" hidden="1" customWidth="1"/>
    <col min="15115" max="15115" width="47.7109375" style="226" bestFit="1" customWidth="1"/>
    <col min="15116" max="15116" width="48.42578125" style="226" bestFit="1" customWidth="1"/>
    <col min="15117" max="15117" width="41" style="226" customWidth="1"/>
    <col min="15118" max="15118" width="140.85546875" style="226" bestFit="1" customWidth="1"/>
    <col min="15119" max="15119" width="140.85546875" style="226" customWidth="1"/>
    <col min="15120" max="15120" width="140.85546875" style="226" bestFit="1" customWidth="1"/>
    <col min="15121" max="15121" width="9.42578125" style="226" bestFit="1" customWidth="1"/>
    <col min="15122" max="15122" width="0" style="226" hidden="1" customWidth="1"/>
    <col min="15123" max="15123" width="14.85546875" style="226" bestFit="1" customWidth="1"/>
    <col min="15124" max="15124" width="28" style="226" customWidth="1"/>
    <col min="15125" max="15125" width="38.28515625" style="226" customWidth="1"/>
    <col min="15126" max="15126" width="9.140625" style="226"/>
    <col min="15127" max="15127" width="30.5703125" style="226" bestFit="1" customWidth="1"/>
    <col min="15128" max="15128" width="9.140625" style="226"/>
    <col min="15129" max="15129" width="16.7109375" style="226" bestFit="1" customWidth="1"/>
    <col min="15130" max="15360" width="9.140625" style="226"/>
    <col min="15361" max="15362" width="4.42578125" style="226" customWidth="1"/>
    <col min="15363" max="15363" width="27.28515625" style="226" customWidth="1"/>
    <col min="15364" max="15365" width="0" style="226" hidden="1" customWidth="1"/>
    <col min="15366" max="15366" width="95.28515625" style="226" customWidth="1"/>
    <col min="15367" max="15367" width="33" style="226" customWidth="1"/>
    <col min="15368" max="15368" width="32.42578125" style="226" customWidth="1"/>
    <col min="15369" max="15369" width="45" style="226" bestFit="1" customWidth="1"/>
    <col min="15370" max="15370" width="0" style="226" hidden="1" customWidth="1"/>
    <col min="15371" max="15371" width="47.7109375" style="226" bestFit="1" customWidth="1"/>
    <col min="15372" max="15372" width="48.42578125" style="226" bestFit="1" customWidth="1"/>
    <col min="15373" max="15373" width="41" style="226" customWidth="1"/>
    <col min="15374" max="15374" width="140.85546875" style="226" bestFit="1" customWidth="1"/>
    <col min="15375" max="15375" width="140.85546875" style="226" customWidth="1"/>
    <col min="15376" max="15376" width="140.85546875" style="226" bestFit="1" customWidth="1"/>
    <col min="15377" max="15377" width="9.42578125" style="226" bestFit="1" customWidth="1"/>
    <col min="15378" max="15378" width="0" style="226" hidden="1" customWidth="1"/>
    <col min="15379" max="15379" width="14.85546875" style="226" bestFit="1" customWidth="1"/>
    <col min="15380" max="15380" width="28" style="226" customWidth="1"/>
    <col min="15381" max="15381" width="38.28515625" style="226" customWidth="1"/>
    <col min="15382" max="15382" width="9.140625" style="226"/>
    <col min="15383" max="15383" width="30.5703125" style="226" bestFit="1" customWidth="1"/>
    <col min="15384" max="15384" width="9.140625" style="226"/>
    <col min="15385" max="15385" width="16.7109375" style="226" bestFit="1" customWidth="1"/>
    <col min="15386" max="15616" width="9.140625" style="226"/>
    <col min="15617" max="15618" width="4.42578125" style="226" customWidth="1"/>
    <col min="15619" max="15619" width="27.28515625" style="226" customWidth="1"/>
    <col min="15620" max="15621" width="0" style="226" hidden="1" customWidth="1"/>
    <col min="15622" max="15622" width="95.28515625" style="226" customWidth="1"/>
    <col min="15623" max="15623" width="33" style="226" customWidth="1"/>
    <col min="15624" max="15624" width="32.42578125" style="226" customWidth="1"/>
    <col min="15625" max="15625" width="45" style="226" bestFit="1" customWidth="1"/>
    <col min="15626" max="15626" width="0" style="226" hidden="1" customWidth="1"/>
    <col min="15627" max="15627" width="47.7109375" style="226" bestFit="1" customWidth="1"/>
    <col min="15628" max="15628" width="48.42578125" style="226" bestFit="1" customWidth="1"/>
    <col min="15629" max="15629" width="41" style="226" customWidth="1"/>
    <col min="15630" max="15630" width="140.85546875" style="226" bestFit="1" customWidth="1"/>
    <col min="15631" max="15631" width="140.85546875" style="226" customWidth="1"/>
    <col min="15632" max="15632" width="140.85546875" style="226" bestFit="1" customWidth="1"/>
    <col min="15633" max="15633" width="9.42578125" style="226" bestFit="1" customWidth="1"/>
    <col min="15634" max="15634" width="0" style="226" hidden="1" customWidth="1"/>
    <col min="15635" max="15635" width="14.85546875" style="226" bestFit="1" customWidth="1"/>
    <col min="15636" max="15636" width="28" style="226" customWidth="1"/>
    <col min="15637" max="15637" width="38.28515625" style="226" customWidth="1"/>
    <col min="15638" max="15638" width="9.140625" style="226"/>
    <col min="15639" max="15639" width="30.5703125" style="226" bestFit="1" customWidth="1"/>
    <col min="15640" max="15640" width="9.140625" style="226"/>
    <col min="15641" max="15641" width="16.7109375" style="226" bestFit="1" customWidth="1"/>
    <col min="15642" max="15872" width="9.140625" style="226"/>
    <col min="15873" max="15874" width="4.42578125" style="226" customWidth="1"/>
    <col min="15875" max="15875" width="27.28515625" style="226" customWidth="1"/>
    <col min="15876" max="15877" width="0" style="226" hidden="1" customWidth="1"/>
    <col min="15878" max="15878" width="95.28515625" style="226" customWidth="1"/>
    <col min="15879" max="15879" width="33" style="226" customWidth="1"/>
    <col min="15880" max="15880" width="32.42578125" style="226" customWidth="1"/>
    <col min="15881" max="15881" width="45" style="226" bestFit="1" customWidth="1"/>
    <col min="15882" max="15882" width="0" style="226" hidden="1" customWidth="1"/>
    <col min="15883" max="15883" width="47.7109375" style="226" bestFit="1" customWidth="1"/>
    <col min="15884" max="15884" width="48.42578125" style="226" bestFit="1" customWidth="1"/>
    <col min="15885" max="15885" width="41" style="226" customWidth="1"/>
    <col min="15886" max="15886" width="140.85546875" style="226" bestFit="1" customWidth="1"/>
    <col min="15887" max="15887" width="140.85546875" style="226" customWidth="1"/>
    <col min="15888" max="15888" width="140.85546875" style="226" bestFit="1" customWidth="1"/>
    <col min="15889" max="15889" width="9.42578125" style="226" bestFit="1" customWidth="1"/>
    <col min="15890" max="15890" width="0" style="226" hidden="1" customWidth="1"/>
    <col min="15891" max="15891" width="14.85546875" style="226" bestFit="1" customWidth="1"/>
    <col min="15892" max="15892" width="28" style="226" customWidth="1"/>
    <col min="15893" max="15893" width="38.28515625" style="226" customWidth="1"/>
    <col min="15894" max="15894" width="9.140625" style="226"/>
    <col min="15895" max="15895" width="30.5703125" style="226" bestFit="1" customWidth="1"/>
    <col min="15896" max="15896" width="9.140625" style="226"/>
    <col min="15897" max="15897" width="16.7109375" style="226" bestFit="1" customWidth="1"/>
    <col min="15898" max="16128" width="9.140625" style="226"/>
    <col min="16129" max="16130" width="4.42578125" style="226" customWidth="1"/>
    <col min="16131" max="16131" width="27.28515625" style="226" customWidth="1"/>
    <col min="16132" max="16133" width="0" style="226" hidden="1" customWidth="1"/>
    <col min="16134" max="16134" width="95.28515625" style="226" customWidth="1"/>
    <col min="16135" max="16135" width="33" style="226" customWidth="1"/>
    <col min="16136" max="16136" width="32.42578125" style="226" customWidth="1"/>
    <col min="16137" max="16137" width="45" style="226" bestFit="1" customWidth="1"/>
    <col min="16138" max="16138" width="0" style="226" hidden="1" customWidth="1"/>
    <col min="16139" max="16139" width="47.7109375" style="226" bestFit="1" customWidth="1"/>
    <col min="16140" max="16140" width="48.42578125" style="226" bestFit="1" customWidth="1"/>
    <col min="16141" max="16141" width="41" style="226" customWidth="1"/>
    <col min="16142" max="16142" width="140.85546875" style="226" bestFit="1" customWidth="1"/>
    <col min="16143" max="16143" width="140.85546875" style="226" customWidth="1"/>
    <col min="16144" max="16144" width="140.85546875" style="226" bestFit="1" customWidth="1"/>
    <col min="16145" max="16145" width="9.42578125" style="226" bestFit="1" customWidth="1"/>
    <col min="16146" max="16146" width="0" style="226" hidden="1" customWidth="1"/>
    <col min="16147" max="16147" width="14.85546875" style="226" bestFit="1" customWidth="1"/>
    <col min="16148" max="16148" width="28" style="226" customWidth="1"/>
    <col min="16149" max="16149" width="38.28515625" style="226" customWidth="1"/>
    <col min="16150" max="16150" width="9.140625" style="226"/>
    <col min="16151" max="16151" width="30.5703125" style="226" bestFit="1" customWidth="1"/>
    <col min="16152" max="16152" width="9.140625" style="226"/>
    <col min="16153" max="16153" width="16.7109375" style="226" bestFit="1" customWidth="1"/>
    <col min="16154" max="16384" width="9.140625" style="226"/>
  </cols>
  <sheetData>
    <row r="1" spans="1:21" ht="24.95" customHeight="1">
      <c r="A1" s="316"/>
      <c r="B1" s="317"/>
      <c r="C1" s="800"/>
      <c r="D1" s="801"/>
      <c r="E1" s="801"/>
      <c r="F1" s="801"/>
      <c r="G1" s="801"/>
      <c r="H1" s="801"/>
      <c r="I1" s="801"/>
      <c r="J1" s="801"/>
      <c r="K1" s="801"/>
      <c r="L1" s="801"/>
      <c r="M1" s="707"/>
    </row>
    <row r="2" spans="1:21" ht="24.95" customHeight="1">
      <c r="A2" s="318"/>
      <c r="B2" s="709"/>
      <c r="C2" s="802"/>
      <c r="D2" s="803"/>
      <c r="E2" s="803"/>
      <c r="F2" s="803"/>
      <c r="G2" s="803"/>
      <c r="H2" s="803"/>
      <c r="I2" s="803"/>
      <c r="J2" s="803"/>
      <c r="K2" s="803"/>
      <c r="L2" s="803"/>
      <c r="M2" s="707"/>
    </row>
    <row r="3" spans="1:21" ht="24.95" customHeight="1">
      <c r="A3" s="318"/>
      <c r="C3" s="802"/>
      <c r="D3" s="803"/>
      <c r="E3" s="803"/>
      <c r="F3" s="803"/>
      <c r="G3" s="803"/>
      <c r="H3" s="803"/>
      <c r="I3" s="803"/>
      <c r="J3" s="803"/>
      <c r="K3" s="803"/>
      <c r="L3" s="803"/>
      <c r="M3" s="707"/>
    </row>
    <row r="4" spans="1:21" ht="24.95" customHeight="1">
      <c r="A4" s="318"/>
      <c r="C4" s="802"/>
      <c r="D4" s="803"/>
      <c r="E4" s="803"/>
      <c r="F4" s="803"/>
      <c r="G4" s="803"/>
      <c r="H4" s="803"/>
      <c r="I4" s="803"/>
      <c r="J4" s="803"/>
      <c r="K4" s="803"/>
      <c r="L4" s="803"/>
      <c r="M4" s="707"/>
    </row>
    <row r="5" spans="1:21" ht="27.95" customHeight="1">
      <c r="A5" s="318"/>
      <c r="C5" s="804" t="s">
        <v>17</v>
      </c>
      <c r="D5" s="805"/>
      <c r="E5" s="805"/>
      <c r="F5" s="805"/>
      <c r="G5" s="805"/>
      <c r="H5" s="805"/>
      <c r="I5" s="805"/>
      <c r="J5" s="805"/>
      <c r="K5" s="805"/>
      <c r="L5" s="805"/>
      <c r="M5" s="805"/>
    </row>
    <row r="6" spans="1:21" ht="27.95" customHeight="1">
      <c r="A6" s="318"/>
      <c r="C6" s="806" t="s">
        <v>755</v>
      </c>
      <c r="D6" s="807"/>
      <c r="E6" s="807"/>
      <c r="F6" s="807"/>
      <c r="G6" s="807"/>
      <c r="H6" s="807"/>
      <c r="I6" s="807"/>
      <c r="J6" s="807"/>
      <c r="K6" s="807"/>
      <c r="L6" s="807"/>
      <c r="M6" s="807"/>
    </row>
    <row r="7" spans="1:21" ht="27.6" customHeight="1">
      <c r="A7" s="318"/>
      <c r="C7" s="808"/>
      <c r="D7" s="809"/>
      <c r="E7" s="809"/>
      <c r="F7" s="809"/>
      <c r="G7" s="809"/>
      <c r="H7" s="809"/>
      <c r="I7" s="809"/>
      <c r="J7" s="809"/>
      <c r="K7" s="809"/>
      <c r="L7" s="809"/>
      <c r="M7" s="710"/>
    </row>
    <row r="8" spans="1:21" ht="50.25" customHeight="1">
      <c r="A8" s="318"/>
      <c r="C8" s="711" t="s">
        <v>456</v>
      </c>
      <c r="D8" s="810" t="s">
        <v>1635</v>
      </c>
      <c r="E8" s="810"/>
      <c r="F8" s="810"/>
      <c r="G8" s="810"/>
      <c r="H8" s="810"/>
      <c r="I8" s="810"/>
      <c r="J8" s="810"/>
      <c r="K8" s="810"/>
      <c r="L8" s="810"/>
      <c r="M8" s="810"/>
    </row>
    <row r="9" spans="1:21" ht="51.6" customHeight="1" thickBot="1">
      <c r="A9" s="318"/>
      <c r="C9" s="813" t="s">
        <v>400</v>
      </c>
      <c r="D9" s="810"/>
      <c r="E9" s="814">
        <f>L17</f>
        <v>600000</v>
      </c>
      <c r="F9" s="815"/>
      <c r="G9" s="815"/>
      <c r="H9" s="815"/>
      <c r="I9" s="815"/>
      <c r="J9" s="815"/>
      <c r="K9" s="815"/>
      <c r="L9" s="815"/>
      <c r="M9" s="706"/>
    </row>
    <row r="10" spans="1:21" ht="49.15" customHeight="1">
      <c r="A10" s="318"/>
      <c r="C10" s="816" t="s">
        <v>6</v>
      </c>
      <c r="D10" s="818" t="s">
        <v>177</v>
      </c>
      <c r="E10" s="818" t="s">
        <v>357</v>
      </c>
      <c r="F10" s="818" t="s">
        <v>1369</v>
      </c>
      <c r="G10" s="798" t="s">
        <v>20</v>
      </c>
      <c r="H10" s="798" t="s">
        <v>528</v>
      </c>
      <c r="I10" s="798" t="s">
        <v>1370</v>
      </c>
      <c r="J10" s="712" t="s">
        <v>216</v>
      </c>
      <c r="K10" s="818" t="s">
        <v>1371</v>
      </c>
      <c r="L10" s="820" t="s">
        <v>1372</v>
      </c>
      <c r="M10" s="796" t="s">
        <v>1373</v>
      </c>
      <c r="Q10" s="227"/>
      <c r="R10" s="227"/>
      <c r="S10" s="228"/>
      <c r="T10" s="228"/>
      <c r="U10" s="228"/>
    </row>
    <row r="11" spans="1:21" ht="31.5" thickBot="1">
      <c r="A11" s="318"/>
      <c r="C11" s="817"/>
      <c r="D11" s="819"/>
      <c r="E11" s="819"/>
      <c r="F11" s="819"/>
      <c r="G11" s="799"/>
      <c r="H11" s="799"/>
      <c r="I11" s="799"/>
      <c r="J11" s="713">
        <v>0.27460000000000001</v>
      </c>
      <c r="K11" s="819"/>
      <c r="L11" s="821"/>
      <c r="M11" s="797"/>
      <c r="Q11" s="227"/>
      <c r="R11" s="227"/>
      <c r="S11" s="228"/>
      <c r="T11" s="228"/>
      <c r="U11" s="228"/>
    </row>
    <row r="12" spans="1:21" ht="27" thickBot="1">
      <c r="A12" s="318"/>
      <c r="C12" s="714"/>
      <c r="D12" s="715"/>
      <c r="E12" s="715"/>
      <c r="F12" s="716"/>
      <c r="G12" s="716"/>
      <c r="H12" s="716"/>
      <c r="I12" s="716"/>
      <c r="J12" s="717"/>
      <c r="K12" s="716"/>
      <c r="L12" s="715"/>
      <c r="M12" s="718"/>
      <c r="Q12" s="719"/>
      <c r="R12" s="719"/>
      <c r="S12" s="228"/>
      <c r="T12" s="228"/>
      <c r="U12" s="228"/>
    </row>
    <row r="13" spans="1:21" ht="27.95" customHeight="1">
      <c r="A13" s="318"/>
      <c r="C13" s="741">
        <v>1</v>
      </c>
      <c r="D13" s="742"/>
      <c r="E13" s="742"/>
      <c r="F13" s="743" t="s">
        <v>899</v>
      </c>
      <c r="G13" s="743" t="s">
        <v>1374</v>
      </c>
      <c r="H13" s="743">
        <v>1</v>
      </c>
      <c r="I13" s="744">
        <f>'[54]QCI '!$E$168</f>
        <v>420235.89</v>
      </c>
      <c r="J13" s="745"/>
      <c r="K13" s="744">
        <f>L13-I13</f>
        <v>179764.11</v>
      </c>
      <c r="L13" s="739">
        <v>600000</v>
      </c>
      <c r="M13" s="757">
        <f>L13/$L$17</f>
        <v>1</v>
      </c>
      <c r="N13" s="720"/>
      <c r="O13" s="720"/>
      <c r="P13" s="721"/>
      <c r="T13" s="811"/>
      <c r="U13" s="811"/>
    </row>
    <row r="14" spans="1:21" ht="45" hidden="1" customHeight="1">
      <c r="A14" s="318"/>
      <c r="C14" s="273" t="s">
        <v>323</v>
      </c>
      <c r="D14" s="244" t="s">
        <v>178</v>
      </c>
      <c r="E14" s="238" t="s">
        <v>758</v>
      </c>
      <c r="F14" s="241" t="s">
        <v>141</v>
      </c>
      <c r="G14" s="242" t="e">
        <v>#REF!</v>
      </c>
      <c r="H14" s="234" t="s">
        <v>2</v>
      </c>
      <c r="I14" s="243"/>
      <c r="J14" s="236">
        <v>0</v>
      </c>
      <c r="K14" s="725"/>
      <c r="L14" s="237" t="e">
        <v>#REF!</v>
      </c>
      <c r="M14" s="752"/>
      <c r="N14" s="720"/>
      <c r="O14" s="720"/>
      <c r="P14" s="721"/>
      <c r="T14" s="812"/>
      <c r="U14" s="812"/>
    </row>
    <row r="15" spans="1:21" ht="27.95" hidden="1" customHeight="1" thickBot="1">
      <c r="A15" s="320"/>
      <c r="B15" s="321"/>
      <c r="C15" s="790"/>
      <c r="D15" s="791"/>
      <c r="E15" s="791"/>
      <c r="F15" s="791"/>
      <c r="G15" s="791"/>
      <c r="H15" s="791"/>
      <c r="I15" s="791"/>
      <c r="J15" s="792"/>
      <c r="K15" s="708"/>
      <c r="L15" s="726" t="e">
        <v>#REF!</v>
      </c>
      <c r="M15" s="753"/>
      <c r="N15" s="720"/>
      <c r="O15" s="720"/>
      <c r="P15" s="721"/>
    </row>
    <row r="16" spans="1:21" ht="27.95" customHeight="1" thickBot="1">
      <c r="C16" s="722"/>
      <c r="D16" s="723"/>
      <c r="E16" s="723"/>
      <c r="F16" s="723"/>
      <c r="G16" s="723"/>
      <c r="H16" s="723"/>
      <c r="I16" s="723"/>
      <c r="J16" s="724"/>
      <c r="K16" s="723"/>
      <c r="L16" s="740"/>
      <c r="M16" s="751"/>
      <c r="N16" s="720"/>
      <c r="O16" s="720"/>
      <c r="P16" s="721"/>
    </row>
    <row r="17" spans="3:21" ht="41.25" customHeight="1" thickBot="1">
      <c r="C17" s="793" t="s">
        <v>1375</v>
      </c>
      <c r="D17" s="794"/>
      <c r="E17" s="794"/>
      <c r="F17" s="794"/>
      <c r="G17" s="727"/>
      <c r="H17" s="727"/>
      <c r="I17" s="728">
        <f>I13</f>
        <v>420235.89</v>
      </c>
      <c r="J17" s="727"/>
      <c r="K17" s="728">
        <f>K13</f>
        <v>179764.11</v>
      </c>
      <c r="L17" s="728">
        <f>L13</f>
        <v>600000</v>
      </c>
      <c r="M17" s="756">
        <f>M13</f>
        <v>1</v>
      </c>
      <c r="N17" s="720"/>
      <c r="O17" s="720"/>
      <c r="P17" s="258"/>
    </row>
    <row r="18" spans="3:21" ht="41.25" hidden="1" customHeight="1" thickBot="1">
      <c r="C18" s="729"/>
      <c r="D18" s="729"/>
      <c r="E18" s="729"/>
      <c r="F18" s="729"/>
      <c r="G18" s="729"/>
      <c r="H18" s="729"/>
      <c r="I18" s="729"/>
      <c r="J18" s="729"/>
      <c r="K18" s="729"/>
      <c r="L18" s="730"/>
      <c r="M18" s="730"/>
      <c r="N18" s="721"/>
      <c r="O18" s="721"/>
    </row>
    <row r="19" spans="3:21" ht="37.5">
      <c r="T19" s="731"/>
      <c r="U19" s="731"/>
    </row>
    <row r="20" spans="3:21" ht="37.5">
      <c r="G20" s="795"/>
      <c r="H20" s="795"/>
      <c r="I20" s="795"/>
      <c r="L20" s="274"/>
      <c r="M20" s="575"/>
      <c r="N20" s="731"/>
      <c r="O20" s="731"/>
    </row>
    <row r="21" spans="3:21" ht="37.5">
      <c r="K21" s="732"/>
      <c r="L21" s="274"/>
      <c r="M21" s="274"/>
      <c r="N21" s="733"/>
      <c r="O21" s="734"/>
    </row>
    <row r="22" spans="3:21" ht="37.5">
      <c r="L22" s="705"/>
      <c r="M22" s="732"/>
      <c r="N22" s="733"/>
      <c r="O22" s="735"/>
      <c r="P22" s="735"/>
    </row>
    <row r="23" spans="3:21">
      <c r="L23" s="736"/>
      <c r="N23" s="738"/>
    </row>
    <row r="24" spans="3:21" ht="33">
      <c r="N24" s="737"/>
      <c r="O24" s="737"/>
      <c r="P24" s="737"/>
    </row>
    <row r="26" spans="3:21" ht="37.5">
      <c r="L26" s="754"/>
    </row>
    <row r="27" spans="3:21" ht="38.25">
      <c r="L27" s="755"/>
    </row>
  </sheetData>
  <mergeCells count="22">
    <mergeCell ref="U13:U14"/>
    <mergeCell ref="T13:T14"/>
    <mergeCell ref="C9:D9"/>
    <mergeCell ref="E9:L9"/>
    <mergeCell ref="C10:C11"/>
    <mergeCell ref="D10:D11"/>
    <mergeCell ref="E10:E11"/>
    <mergeCell ref="F10:F11"/>
    <mergeCell ref="G10:G11"/>
    <mergeCell ref="I10:I11"/>
    <mergeCell ref="K10:K11"/>
    <mergeCell ref="L10:L11"/>
    <mergeCell ref="C1:L4"/>
    <mergeCell ref="C5:M5"/>
    <mergeCell ref="C6:M6"/>
    <mergeCell ref="C7:L7"/>
    <mergeCell ref="D8:M8"/>
    <mergeCell ref="C15:J15"/>
    <mergeCell ref="C17:F17"/>
    <mergeCell ref="G20:I20"/>
    <mergeCell ref="M10:M11"/>
    <mergeCell ref="H10:H11"/>
  </mergeCells>
  <pageMargins left="0.511811024" right="0.511811024" top="0.78740157499999996" bottom="0.78740157499999996" header="0.31496062000000002" footer="0.31496062000000002"/>
  <pageSetup paperSize="9" scale="22" orientation="portrait" r:id="rId1"/>
  <colBreaks count="1" manualBreakCount="1">
    <brk id="13" max="174"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1">
    <tabColor theme="7" tint="0.39997558519241921"/>
    <pageSetUpPr fitToPage="1"/>
  </sheetPr>
  <dimension ref="A1:J22"/>
  <sheetViews>
    <sheetView showGridLines="0" topLeftCell="A8" zoomScale="49" zoomScaleNormal="49" workbookViewId="0">
      <selection activeCell="F25" sqref="F25"/>
    </sheetView>
  </sheetViews>
  <sheetFormatPr defaultColWidth="9.140625" defaultRowHeight="25.5"/>
  <cols>
    <col min="1" max="2" width="4.42578125" style="226" customWidth="1"/>
    <col min="3" max="4" width="16.7109375" style="226" customWidth="1"/>
    <col min="5" max="5" width="22.7109375" style="226" customWidth="1"/>
    <col min="6" max="6" width="110.28515625" style="226" customWidth="1"/>
    <col min="7" max="7" width="22.5703125" style="226" hidden="1" customWidth="1"/>
    <col min="8" max="8" width="30.7109375" style="226" customWidth="1"/>
    <col min="9" max="9" width="15.85546875" style="226" customWidth="1"/>
    <col min="10" max="10" width="21.28515625" style="226" bestFit="1" customWidth="1"/>
    <col min="11" max="16384" width="9.140625" style="226"/>
  </cols>
  <sheetData>
    <row r="1" spans="1:10" ht="24.95" customHeight="1">
      <c r="B1" s="610"/>
      <c r="C1" s="841"/>
      <c r="D1" s="842"/>
      <c r="E1" s="842"/>
      <c r="F1" s="842"/>
      <c r="G1" s="842"/>
      <c r="H1" s="843"/>
    </row>
    <row r="2" spans="1:10" ht="24.95" customHeight="1">
      <c r="B2" s="610"/>
      <c r="C2" s="844"/>
      <c r="D2" s="803"/>
      <c r="E2" s="803"/>
      <c r="F2" s="803"/>
      <c r="G2" s="803"/>
      <c r="H2" s="845"/>
    </row>
    <row r="3" spans="1:10" ht="24.95" customHeight="1">
      <c r="B3" s="610"/>
      <c r="C3" s="844"/>
      <c r="D3" s="803"/>
      <c r="E3" s="803"/>
      <c r="F3" s="803"/>
      <c r="G3" s="803"/>
      <c r="H3" s="845"/>
    </row>
    <row r="4" spans="1:10" ht="24.95" customHeight="1">
      <c r="B4" s="610"/>
      <c r="C4" s="844"/>
      <c r="D4" s="803"/>
      <c r="E4" s="803"/>
      <c r="F4" s="803"/>
      <c r="G4" s="803"/>
      <c r="H4" s="845"/>
    </row>
    <row r="5" spans="1:10" ht="27.95" customHeight="1">
      <c r="B5" s="610"/>
      <c r="C5" s="846" t="s">
        <v>17</v>
      </c>
      <c r="D5" s="847"/>
      <c r="E5" s="847"/>
      <c r="F5" s="847"/>
      <c r="G5" s="847"/>
      <c r="H5" s="848"/>
    </row>
    <row r="6" spans="1:10" ht="27.95" customHeight="1">
      <c r="B6" s="610"/>
      <c r="C6" s="849" t="s">
        <v>181</v>
      </c>
      <c r="D6" s="850"/>
      <c r="E6" s="850"/>
      <c r="F6" s="850"/>
      <c r="G6" s="850"/>
      <c r="H6" s="851"/>
    </row>
    <row r="7" spans="1:10" ht="27.95" customHeight="1">
      <c r="B7" s="610"/>
      <c r="C7" s="849" t="s">
        <v>16</v>
      </c>
      <c r="D7" s="850"/>
      <c r="E7" s="850"/>
      <c r="F7" s="850"/>
      <c r="G7" s="850"/>
      <c r="H7" s="851"/>
    </row>
    <row r="8" spans="1:10" ht="24.95" customHeight="1">
      <c r="B8" s="610"/>
      <c r="C8" s="604"/>
      <c r="D8" s="293"/>
      <c r="E8" s="293"/>
      <c r="F8" s="293"/>
      <c r="G8" s="293"/>
      <c r="H8" s="605"/>
    </row>
    <row r="9" spans="1:10" ht="54" customHeight="1">
      <c r="B9" s="610"/>
      <c r="C9" s="606" t="s">
        <v>399</v>
      </c>
      <c r="D9" s="840" t="str">
        <f>ORÇAMENTO!D9</f>
        <v>SISTEMA DE SANEAMENTO INTEGRADO NO BAIRRO DO ICUÍ: ABASTECIMENTO DE ÁGUA, DRENAGEM URBANA E MANEJO DE ÁGUAS PLUVIAIS E PAVIMENTAÇÃO NO MUNICÍPIO DE ANANINDEUA/ PA</v>
      </c>
      <c r="E9" s="840"/>
      <c r="F9" s="840"/>
      <c r="G9" s="840"/>
      <c r="H9" s="852"/>
    </row>
    <row r="10" spans="1:10" ht="30" customHeight="1">
      <c r="B10" s="610"/>
      <c r="C10" s="839" t="s">
        <v>400</v>
      </c>
      <c r="D10" s="840"/>
      <c r="E10" s="814">
        <f>H18</f>
        <v>600000</v>
      </c>
      <c r="F10" s="815"/>
      <c r="G10" s="815"/>
      <c r="H10" s="827"/>
    </row>
    <row r="11" spans="1:10" ht="30" customHeight="1">
      <c r="B11" s="610"/>
      <c r="C11" s="826" t="s">
        <v>750</v>
      </c>
      <c r="D11" s="815"/>
      <c r="E11" s="815"/>
      <c r="F11" s="815"/>
      <c r="G11" s="815"/>
      <c r="H11" s="827"/>
    </row>
    <row r="12" spans="1:10" ht="24.95" customHeight="1" thickBot="1">
      <c r="B12" s="610"/>
      <c r="C12" s="828"/>
      <c r="D12" s="829"/>
      <c r="E12" s="829"/>
      <c r="F12" s="829"/>
      <c r="G12" s="829"/>
      <c r="H12" s="830"/>
    </row>
    <row r="13" spans="1:10" ht="36.75" customHeight="1" thickTop="1" thickBot="1">
      <c r="A13" s="318"/>
      <c r="C13" s="831" t="s">
        <v>663</v>
      </c>
      <c r="D13" s="832"/>
      <c r="E13" s="832"/>
      <c r="F13" s="832"/>
      <c r="G13" s="832"/>
      <c r="H13" s="833"/>
    </row>
    <row r="14" spans="1:10" ht="8.1" customHeight="1" thickTop="1">
      <c r="A14" s="318"/>
      <c r="C14" s="834"/>
      <c r="D14" s="835"/>
      <c r="E14" s="835"/>
      <c r="F14" s="835"/>
      <c r="G14" s="835"/>
      <c r="H14" s="836"/>
    </row>
    <row r="15" spans="1:10">
      <c r="A15" s="318"/>
      <c r="C15" s="837" t="s">
        <v>6</v>
      </c>
      <c r="D15" s="837" t="s">
        <v>177</v>
      </c>
      <c r="E15" s="837" t="s">
        <v>357</v>
      </c>
      <c r="F15" s="837" t="s">
        <v>5</v>
      </c>
      <c r="G15" s="837" t="s">
        <v>664</v>
      </c>
      <c r="H15" s="825" t="s">
        <v>269</v>
      </c>
      <c r="I15" s="228"/>
      <c r="J15" s="228"/>
    </row>
    <row r="16" spans="1:10">
      <c r="A16" s="318"/>
      <c r="C16" s="838"/>
      <c r="D16" s="838"/>
      <c r="E16" s="838"/>
      <c r="F16" s="838"/>
      <c r="G16" s="838"/>
      <c r="H16" s="825"/>
      <c r="I16" s="228"/>
      <c r="J16" s="228"/>
    </row>
    <row r="17" spans="3:10">
      <c r="C17" s="607">
        <v>1</v>
      </c>
      <c r="D17" s="240"/>
      <c r="E17" s="240"/>
      <c r="F17" s="241" t="str">
        <f>'QCI '!F13</f>
        <v>TRABALHO SOCIAL</v>
      </c>
      <c r="G17" s="574"/>
      <c r="H17" s="235">
        <f>'QCI '!L13</f>
        <v>600000</v>
      </c>
      <c r="J17" s="258"/>
    </row>
    <row r="18" spans="3:10" ht="41.25" customHeight="1">
      <c r="C18" s="822" t="s">
        <v>24</v>
      </c>
      <c r="D18" s="823"/>
      <c r="E18" s="823"/>
      <c r="F18" s="824"/>
      <c r="G18" s="608" t="e">
        <f>SUM(#REF!)</f>
        <v>#REF!</v>
      </c>
      <c r="H18" s="609">
        <f>SUM(H17:H17)</f>
        <v>600000</v>
      </c>
    </row>
    <row r="21" spans="3:10">
      <c r="H21" s="258"/>
    </row>
    <row r="22" spans="3:10">
      <c r="H22" s="575"/>
    </row>
  </sheetData>
  <mergeCells count="18">
    <mergeCell ref="C10:D10"/>
    <mergeCell ref="E10:H10"/>
    <mergeCell ref="C1:H4"/>
    <mergeCell ref="C5:H5"/>
    <mergeCell ref="C6:H6"/>
    <mergeCell ref="C7:H7"/>
    <mergeCell ref="D9:H9"/>
    <mergeCell ref="C18:F18"/>
    <mergeCell ref="H15:H16"/>
    <mergeCell ref="C11:H11"/>
    <mergeCell ref="C12:H12"/>
    <mergeCell ref="C13:H13"/>
    <mergeCell ref="C14:H14"/>
    <mergeCell ref="C15:C16"/>
    <mergeCell ref="D15:D16"/>
    <mergeCell ref="E15:E16"/>
    <mergeCell ref="F15:F16"/>
    <mergeCell ref="G15:G16"/>
  </mergeCells>
  <pageMargins left="0.35" right="0.23" top="0.78740157499999996" bottom="0.78740157499999996" header="0.31496062000000002" footer="0.31496062000000002"/>
  <pageSetup paperSize="9" scale="4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sheetPr>
  <dimension ref="B1:L291"/>
  <sheetViews>
    <sheetView tabSelected="1" view="pageBreakPreview" topLeftCell="A252" zoomScale="55" zoomScaleNormal="60" zoomScaleSheetLayoutView="55" workbookViewId="0">
      <selection activeCell="G27" sqref="G27"/>
    </sheetView>
  </sheetViews>
  <sheetFormatPr defaultColWidth="9.140625" defaultRowHeight="25.5"/>
  <cols>
    <col min="1" max="1" width="9.140625" style="226"/>
    <col min="2" max="2" width="16.7109375" style="226" customWidth="1"/>
    <col min="3" max="3" width="20.28515625" style="226" bestFit="1" customWidth="1"/>
    <col min="4" max="4" width="22.7109375" style="226" customWidth="1"/>
    <col min="5" max="5" width="98.85546875" style="226" customWidth="1"/>
    <col min="6" max="6" width="20.7109375" style="226" customWidth="1"/>
    <col min="7" max="7" width="24.28515625" style="226" customWidth="1"/>
    <col min="8" max="8" width="25" style="226" bestFit="1" customWidth="1"/>
    <col min="9" max="9" width="23.28515625" style="226" customWidth="1"/>
    <col min="10" max="10" width="37.28515625" style="226" bestFit="1" customWidth="1"/>
    <col min="11" max="11" width="25.85546875" style="226" bestFit="1" customWidth="1"/>
    <col min="12" max="12" width="16.28515625" style="226" customWidth="1"/>
    <col min="13" max="16384" width="9.140625" style="226"/>
  </cols>
  <sheetData>
    <row r="1" spans="2:12" ht="24.95" customHeight="1">
      <c r="B1" s="800"/>
      <c r="C1" s="801"/>
      <c r="D1" s="801"/>
      <c r="E1" s="801"/>
      <c r="F1" s="801"/>
      <c r="G1" s="801"/>
      <c r="H1" s="801"/>
      <c r="I1" s="801"/>
      <c r="J1" s="855"/>
    </row>
    <row r="2" spans="2:12" ht="24.95" customHeight="1">
      <c r="B2" s="802"/>
      <c r="C2" s="803"/>
      <c r="D2" s="803"/>
      <c r="E2" s="803"/>
      <c r="F2" s="803"/>
      <c r="G2" s="803"/>
      <c r="H2" s="803"/>
      <c r="I2" s="803"/>
      <c r="J2" s="856"/>
    </row>
    <row r="3" spans="2:12" ht="24.95" customHeight="1">
      <c r="B3" s="802"/>
      <c r="C3" s="803"/>
      <c r="D3" s="803"/>
      <c r="E3" s="803"/>
      <c r="F3" s="803"/>
      <c r="G3" s="803"/>
      <c r="H3" s="803"/>
      <c r="I3" s="803"/>
      <c r="J3" s="856"/>
    </row>
    <row r="4" spans="2:12" ht="24.95" customHeight="1">
      <c r="B4" s="802"/>
      <c r="C4" s="803"/>
      <c r="D4" s="803"/>
      <c r="E4" s="803"/>
      <c r="F4" s="803"/>
      <c r="G4" s="803"/>
      <c r="H4" s="803"/>
      <c r="I4" s="803"/>
      <c r="J4" s="856"/>
    </row>
    <row r="5" spans="2:12" ht="27.95" customHeight="1">
      <c r="B5" s="857" t="s">
        <v>17</v>
      </c>
      <c r="C5" s="847"/>
      <c r="D5" s="847"/>
      <c r="E5" s="847"/>
      <c r="F5" s="847"/>
      <c r="G5" s="847"/>
      <c r="H5" s="847"/>
      <c r="I5" s="847"/>
      <c r="J5" s="858"/>
    </row>
    <row r="6" spans="2:12" ht="27.95" customHeight="1">
      <c r="B6" s="859" t="s">
        <v>181</v>
      </c>
      <c r="C6" s="850"/>
      <c r="D6" s="850"/>
      <c r="E6" s="850"/>
      <c r="F6" s="850"/>
      <c r="G6" s="850"/>
      <c r="H6" s="850"/>
      <c r="I6" s="850"/>
      <c r="J6" s="860"/>
    </row>
    <row r="7" spans="2:12" ht="27.95" customHeight="1">
      <c r="B7" s="859" t="s">
        <v>16</v>
      </c>
      <c r="C7" s="850"/>
      <c r="D7" s="850"/>
      <c r="E7" s="850"/>
      <c r="F7" s="850"/>
      <c r="G7" s="850"/>
      <c r="H7" s="850"/>
      <c r="I7" s="850"/>
      <c r="J7" s="860"/>
    </row>
    <row r="8" spans="2:12" ht="24.95" customHeight="1">
      <c r="B8" s="292"/>
      <c r="C8" s="645"/>
      <c r="D8" s="293"/>
      <c r="E8" s="293"/>
      <c r="F8" s="293"/>
      <c r="G8" s="293"/>
      <c r="H8" s="293"/>
      <c r="I8" s="293"/>
      <c r="J8" s="294"/>
    </row>
    <row r="9" spans="2:12" ht="50.45" customHeight="1">
      <c r="B9" s="702" t="s">
        <v>399</v>
      </c>
      <c r="C9" s="840" t="s">
        <v>1635</v>
      </c>
      <c r="D9" s="840"/>
      <c r="E9" s="840"/>
      <c r="F9" s="840"/>
      <c r="G9" s="840"/>
      <c r="H9" s="840"/>
      <c r="I9" s="840"/>
      <c r="J9" s="861"/>
    </row>
    <row r="10" spans="2:12" ht="30" customHeight="1">
      <c r="B10" s="853" t="s">
        <v>400</v>
      </c>
      <c r="C10" s="840"/>
      <c r="D10" s="814">
        <f>J278</f>
        <v>600000</v>
      </c>
      <c r="E10" s="814"/>
      <c r="F10" s="854" t="s">
        <v>748</v>
      </c>
      <c r="G10" s="854"/>
      <c r="H10" s="602" t="s">
        <v>747</v>
      </c>
      <c r="I10" s="602"/>
      <c r="J10" s="603"/>
    </row>
    <row r="11" spans="2:12" ht="30" customHeight="1">
      <c r="B11" s="865"/>
      <c r="C11" s="815"/>
      <c r="D11" s="815"/>
      <c r="E11" s="815"/>
      <c r="F11" s="815"/>
      <c r="G11" s="815"/>
      <c r="H11" s="815"/>
      <c r="I11" s="815"/>
      <c r="J11" s="866"/>
    </row>
    <row r="12" spans="2:12" ht="24.95" customHeight="1" thickBot="1">
      <c r="B12" s="867"/>
      <c r="C12" s="829"/>
      <c r="D12" s="829"/>
      <c r="E12" s="829"/>
      <c r="F12" s="829"/>
      <c r="G12" s="829"/>
      <c r="H12" s="829"/>
      <c r="I12" s="829"/>
      <c r="J12" s="868"/>
    </row>
    <row r="13" spans="2:12" ht="36.75" customHeight="1" thickTop="1" thickBot="1">
      <c r="B13" s="869" t="s">
        <v>22</v>
      </c>
      <c r="C13" s="832"/>
      <c r="D13" s="832"/>
      <c r="E13" s="832"/>
      <c r="F13" s="832"/>
      <c r="G13" s="832"/>
      <c r="H13" s="832"/>
      <c r="I13" s="832"/>
      <c r="J13" s="870"/>
    </row>
    <row r="14" spans="2:12" ht="8.1" customHeight="1" thickTop="1">
      <c r="B14" s="871"/>
      <c r="C14" s="835"/>
      <c r="D14" s="835"/>
      <c r="E14" s="835"/>
      <c r="F14" s="835"/>
      <c r="G14" s="835"/>
      <c r="H14" s="835"/>
      <c r="I14" s="835"/>
      <c r="J14" s="872"/>
    </row>
    <row r="15" spans="2:12" ht="48">
      <c r="B15" s="873" t="s">
        <v>6</v>
      </c>
      <c r="C15" s="837" t="s">
        <v>177</v>
      </c>
      <c r="D15" s="837" t="s">
        <v>357</v>
      </c>
      <c r="E15" s="837" t="s">
        <v>5</v>
      </c>
      <c r="F15" s="825" t="s">
        <v>142</v>
      </c>
      <c r="G15" s="825" t="s">
        <v>20</v>
      </c>
      <c r="H15" s="825" t="s">
        <v>23</v>
      </c>
      <c r="I15" s="331" t="s">
        <v>216</v>
      </c>
      <c r="J15" s="875" t="s">
        <v>269</v>
      </c>
      <c r="K15" s="228"/>
      <c r="L15" s="228"/>
    </row>
    <row r="16" spans="2:12">
      <c r="B16" s="874"/>
      <c r="C16" s="838"/>
      <c r="D16" s="838"/>
      <c r="E16" s="838"/>
      <c r="F16" s="825"/>
      <c r="G16" s="825"/>
      <c r="H16" s="825"/>
      <c r="I16" s="330">
        <v>0.25</v>
      </c>
      <c r="J16" s="875"/>
      <c r="K16" s="228"/>
      <c r="L16" s="228"/>
    </row>
    <row r="17" spans="2:10" s="631" customFormat="1" ht="27.95" customHeight="1">
      <c r="B17" s="650">
        <v>1</v>
      </c>
      <c r="C17" s="632"/>
      <c r="D17" s="643"/>
      <c r="E17" s="650" t="s">
        <v>899</v>
      </c>
      <c r="F17" s="633"/>
      <c r="G17" s="634"/>
      <c r="H17" s="635"/>
      <c r="I17" s="636"/>
      <c r="J17" s="651"/>
    </row>
    <row r="18" spans="2:10" s="638" customFormat="1">
      <c r="B18" s="632" t="s">
        <v>18</v>
      </c>
      <c r="C18" s="335"/>
      <c r="D18" s="629"/>
      <c r="E18" s="639" t="s">
        <v>767</v>
      </c>
      <c r="F18" s="629"/>
      <c r="G18" s="629"/>
      <c r="H18" s="630"/>
      <c r="I18" s="329"/>
      <c r="J18" s="334"/>
    </row>
    <row r="19" spans="2:10" s="638" customFormat="1" ht="51">
      <c r="B19" s="238" t="s">
        <v>1381</v>
      </c>
      <c r="C19" s="241"/>
      <c r="D19" s="640"/>
      <c r="E19" s="642" t="s">
        <v>768</v>
      </c>
      <c r="F19" s="243"/>
      <c r="G19" s="236"/>
      <c r="H19" s="237"/>
      <c r="I19" s="229"/>
      <c r="J19" s="240"/>
    </row>
    <row r="20" spans="2:10" s="638" customFormat="1">
      <c r="B20" s="231" t="s">
        <v>1382</v>
      </c>
      <c r="C20" s="244" t="s">
        <v>765</v>
      </c>
      <c r="D20" s="240">
        <v>1</v>
      </c>
      <c r="E20" s="642" t="s">
        <v>769</v>
      </c>
      <c r="F20" s="242">
        <v>2</v>
      </c>
      <c r="G20" s="640" t="s">
        <v>785</v>
      </c>
      <c r="H20" s="251">
        <v>25</v>
      </c>
      <c r="I20" s="236">
        <v>31.25</v>
      </c>
      <c r="J20" s="237">
        <f>F20*I20</f>
        <v>62.5</v>
      </c>
    </row>
    <row r="21" spans="2:10" s="638" customFormat="1">
      <c r="B21" s="231" t="s">
        <v>1383</v>
      </c>
      <c r="C21" s="244" t="s">
        <v>766</v>
      </c>
      <c r="D21" s="240">
        <v>2</v>
      </c>
      <c r="E21" s="642" t="s">
        <v>770</v>
      </c>
      <c r="F21" s="233">
        <v>2</v>
      </c>
      <c r="G21" s="233" t="s">
        <v>785</v>
      </c>
      <c r="H21" s="251">
        <v>80</v>
      </c>
      <c r="I21" s="236">
        <v>100</v>
      </c>
      <c r="J21" s="237">
        <f t="shared" ref="J21:J84" si="0">F21*I21</f>
        <v>200</v>
      </c>
    </row>
    <row r="22" spans="2:10" s="638" customFormat="1">
      <c r="B22" s="231" t="s">
        <v>1384</v>
      </c>
      <c r="C22" s="244" t="s">
        <v>766</v>
      </c>
      <c r="D22" s="231">
        <v>3</v>
      </c>
      <c r="E22" s="749" t="s">
        <v>771</v>
      </c>
      <c r="F22" s="242">
        <v>2</v>
      </c>
      <c r="G22" s="640" t="s">
        <v>785</v>
      </c>
      <c r="H22" s="251">
        <v>150</v>
      </c>
      <c r="I22" s="236">
        <v>187.5</v>
      </c>
      <c r="J22" s="237">
        <f t="shared" si="0"/>
        <v>375</v>
      </c>
    </row>
    <row r="23" spans="2:10" s="638" customFormat="1">
      <c r="B23" s="231" t="s">
        <v>1385</v>
      </c>
      <c r="C23" s="244" t="s">
        <v>765</v>
      </c>
      <c r="D23" s="240">
        <v>4</v>
      </c>
      <c r="E23" s="642" t="s">
        <v>772</v>
      </c>
      <c r="F23" s="242">
        <v>2</v>
      </c>
      <c r="G23" s="640" t="s">
        <v>785</v>
      </c>
      <c r="H23" s="267">
        <v>80</v>
      </c>
      <c r="I23" s="236">
        <v>100</v>
      </c>
      <c r="J23" s="237">
        <f t="shared" si="0"/>
        <v>200</v>
      </c>
    </row>
    <row r="24" spans="2:10" s="638" customFormat="1">
      <c r="B24" s="231" t="s">
        <v>1386</v>
      </c>
      <c r="C24" s="244" t="s">
        <v>766</v>
      </c>
      <c r="D24" s="240">
        <v>5</v>
      </c>
      <c r="E24" s="642" t="s">
        <v>773</v>
      </c>
      <c r="F24" s="242">
        <v>2</v>
      </c>
      <c r="G24" s="640" t="s">
        <v>785</v>
      </c>
      <c r="H24" s="251">
        <v>80</v>
      </c>
      <c r="I24" s="236">
        <v>100</v>
      </c>
      <c r="J24" s="237">
        <f t="shared" si="0"/>
        <v>200</v>
      </c>
    </row>
    <row r="25" spans="2:10" s="638" customFormat="1">
      <c r="B25" s="231" t="s">
        <v>1387</v>
      </c>
      <c r="C25" s="244" t="s">
        <v>765</v>
      </c>
      <c r="D25" s="240">
        <v>8</v>
      </c>
      <c r="E25" s="642" t="s">
        <v>774</v>
      </c>
      <c r="F25" s="233">
        <v>2</v>
      </c>
      <c r="G25" s="233" t="s">
        <v>785</v>
      </c>
      <c r="H25" s="251">
        <v>40</v>
      </c>
      <c r="I25" s="236">
        <v>50</v>
      </c>
      <c r="J25" s="237">
        <f t="shared" si="0"/>
        <v>100</v>
      </c>
    </row>
    <row r="26" spans="2:10" s="638" customFormat="1">
      <c r="B26" s="231" t="s">
        <v>1388</v>
      </c>
      <c r="C26" s="244" t="s">
        <v>765</v>
      </c>
      <c r="D26" s="231">
        <v>11</v>
      </c>
      <c r="E26" s="749" t="s">
        <v>775</v>
      </c>
      <c r="F26" s="242">
        <v>2</v>
      </c>
      <c r="G26" s="640" t="s">
        <v>785</v>
      </c>
      <c r="H26" s="251">
        <v>80</v>
      </c>
      <c r="I26" s="236">
        <v>100</v>
      </c>
      <c r="J26" s="237">
        <f t="shared" si="0"/>
        <v>200</v>
      </c>
    </row>
    <row r="27" spans="2:10" s="638" customFormat="1">
      <c r="B27" s="231" t="s">
        <v>1389</v>
      </c>
      <c r="C27" s="244" t="s">
        <v>765</v>
      </c>
      <c r="D27" s="240">
        <v>2</v>
      </c>
      <c r="E27" s="642" t="s">
        <v>776</v>
      </c>
      <c r="F27" s="242">
        <v>1</v>
      </c>
      <c r="G27" s="640" t="s">
        <v>786</v>
      </c>
      <c r="H27" s="267">
        <v>450</v>
      </c>
      <c r="I27" s="236">
        <v>562.5</v>
      </c>
      <c r="J27" s="237">
        <f t="shared" si="0"/>
        <v>562.5</v>
      </c>
    </row>
    <row r="28" spans="2:10" s="638" customFormat="1" ht="76.5">
      <c r="B28" s="238" t="s">
        <v>1390</v>
      </c>
      <c r="C28" s="244"/>
      <c r="D28" s="240"/>
      <c r="E28" s="642" t="s">
        <v>777</v>
      </c>
      <c r="F28" s="242"/>
      <c r="G28" s="640"/>
      <c r="H28" s="251"/>
      <c r="I28" s="236"/>
      <c r="J28" s="237">
        <f t="shared" si="0"/>
        <v>0</v>
      </c>
    </row>
    <row r="29" spans="2:10" s="638" customFormat="1">
      <c r="B29" s="231" t="s">
        <v>1391</v>
      </c>
      <c r="C29" s="244" t="s">
        <v>765</v>
      </c>
      <c r="D29" s="231">
        <v>1</v>
      </c>
      <c r="E29" s="642" t="s">
        <v>769</v>
      </c>
      <c r="F29" s="242">
        <v>2</v>
      </c>
      <c r="G29" s="640" t="s">
        <v>785</v>
      </c>
      <c r="H29" s="251">
        <v>25</v>
      </c>
      <c r="I29" s="236">
        <v>31.25</v>
      </c>
      <c r="J29" s="237">
        <f t="shared" si="0"/>
        <v>62.5</v>
      </c>
    </row>
    <row r="30" spans="2:10" s="638" customFormat="1">
      <c r="B30" s="231" t="s">
        <v>1392</v>
      </c>
      <c r="C30" s="244" t="s">
        <v>766</v>
      </c>
      <c r="D30" s="240">
        <v>2</v>
      </c>
      <c r="E30" s="749" t="s">
        <v>770</v>
      </c>
      <c r="F30" s="233">
        <v>2</v>
      </c>
      <c r="G30" s="233" t="s">
        <v>785</v>
      </c>
      <c r="H30" s="251">
        <v>80</v>
      </c>
      <c r="I30" s="236">
        <v>100</v>
      </c>
      <c r="J30" s="237">
        <f t="shared" si="0"/>
        <v>200</v>
      </c>
    </row>
    <row r="31" spans="2:10" s="638" customFormat="1">
      <c r="B31" s="231" t="s">
        <v>1393</v>
      </c>
      <c r="C31" s="244" t="s">
        <v>766</v>
      </c>
      <c r="D31" s="240">
        <v>3</v>
      </c>
      <c r="E31" s="642" t="s">
        <v>771</v>
      </c>
      <c r="F31" s="242">
        <v>2</v>
      </c>
      <c r="G31" s="640" t="s">
        <v>785</v>
      </c>
      <c r="H31" s="267">
        <v>150</v>
      </c>
      <c r="I31" s="236">
        <v>187.5</v>
      </c>
      <c r="J31" s="237">
        <f t="shared" si="0"/>
        <v>375</v>
      </c>
    </row>
    <row r="32" spans="2:10" s="638" customFormat="1">
      <c r="B32" s="231" t="s">
        <v>1394</v>
      </c>
      <c r="C32" s="244" t="s">
        <v>765</v>
      </c>
      <c r="D32" s="240">
        <v>4</v>
      </c>
      <c r="E32" s="642" t="s">
        <v>772</v>
      </c>
      <c r="F32" s="242">
        <v>2</v>
      </c>
      <c r="G32" s="640" t="s">
        <v>785</v>
      </c>
      <c r="H32" s="251">
        <v>80</v>
      </c>
      <c r="I32" s="236">
        <v>100</v>
      </c>
      <c r="J32" s="237">
        <f t="shared" si="0"/>
        <v>200</v>
      </c>
    </row>
    <row r="33" spans="2:10" s="638" customFormat="1">
      <c r="B33" s="231" t="s">
        <v>1395</v>
      </c>
      <c r="C33" s="244" t="s">
        <v>766</v>
      </c>
      <c r="D33" s="231">
        <v>5</v>
      </c>
      <c r="E33" s="642" t="s">
        <v>773</v>
      </c>
      <c r="F33" s="242">
        <v>2</v>
      </c>
      <c r="G33" s="640" t="s">
        <v>785</v>
      </c>
      <c r="H33" s="251">
        <v>80</v>
      </c>
      <c r="I33" s="236">
        <v>100</v>
      </c>
      <c r="J33" s="237">
        <f t="shared" si="0"/>
        <v>200</v>
      </c>
    </row>
    <row r="34" spans="2:10" s="638" customFormat="1">
      <c r="B34" s="231" t="s">
        <v>1396</v>
      </c>
      <c r="C34" s="244" t="s">
        <v>765</v>
      </c>
      <c r="D34" s="240">
        <v>8</v>
      </c>
      <c r="E34" s="749" t="s">
        <v>774</v>
      </c>
      <c r="F34" s="233">
        <v>2</v>
      </c>
      <c r="G34" s="233" t="s">
        <v>785</v>
      </c>
      <c r="H34" s="251">
        <v>40</v>
      </c>
      <c r="I34" s="236">
        <v>50</v>
      </c>
      <c r="J34" s="237">
        <f t="shared" si="0"/>
        <v>100</v>
      </c>
    </row>
    <row r="35" spans="2:10" s="638" customFormat="1">
      <c r="B35" s="231" t="s">
        <v>1397</v>
      </c>
      <c r="C35" s="244" t="s">
        <v>765</v>
      </c>
      <c r="D35" s="240">
        <v>11</v>
      </c>
      <c r="E35" s="642" t="s">
        <v>775</v>
      </c>
      <c r="F35" s="242">
        <v>2</v>
      </c>
      <c r="G35" s="640" t="s">
        <v>785</v>
      </c>
      <c r="H35" s="267">
        <v>80</v>
      </c>
      <c r="I35" s="236">
        <v>100</v>
      </c>
      <c r="J35" s="237">
        <f t="shared" si="0"/>
        <v>200</v>
      </c>
    </row>
    <row r="36" spans="2:10" s="638" customFormat="1">
      <c r="B36" s="231" t="s">
        <v>1398</v>
      </c>
      <c r="C36" s="244" t="s">
        <v>765</v>
      </c>
      <c r="D36" s="231">
        <v>2</v>
      </c>
      <c r="E36" s="642" t="s">
        <v>776</v>
      </c>
      <c r="F36" s="242">
        <v>1</v>
      </c>
      <c r="G36" s="640" t="s">
        <v>786</v>
      </c>
      <c r="H36" s="251">
        <v>450</v>
      </c>
      <c r="I36" s="236">
        <v>562.5</v>
      </c>
      <c r="J36" s="237">
        <f t="shared" si="0"/>
        <v>562.5</v>
      </c>
    </row>
    <row r="37" spans="2:10" s="638" customFormat="1" ht="76.5">
      <c r="B37" s="231" t="s">
        <v>1399</v>
      </c>
      <c r="C37" s="244"/>
      <c r="D37" s="240"/>
      <c r="E37" s="642" t="s">
        <v>778</v>
      </c>
      <c r="F37" s="242"/>
      <c r="G37" s="640"/>
      <c r="H37" s="251"/>
      <c r="I37" s="236"/>
      <c r="J37" s="237">
        <f t="shared" si="0"/>
        <v>0</v>
      </c>
    </row>
    <row r="38" spans="2:10" s="638" customFormat="1">
      <c r="B38" s="240" t="s">
        <v>1400</v>
      </c>
      <c r="C38" s="244" t="s">
        <v>766</v>
      </c>
      <c r="D38" s="240">
        <v>2</v>
      </c>
      <c r="E38" s="749" t="s">
        <v>770</v>
      </c>
      <c r="F38" s="242">
        <v>2</v>
      </c>
      <c r="G38" s="640" t="s">
        <v>785</v>
      </c>
      <c r="H38" s="251">
        <v>80</v>
      </c>
      <c r="I38" s="236">
        <v>100</v>
      </c>
      <c r="J38" s="237">
        <f t="shared" si="0"/>
        <v>200</v>
      </c>
    </row>
    <row r="39" spans="2:10" s="638" customFormat="1">
      <c r="B39" s="240" t="s">
        <v>1401</v>
      </c>
      <c r="C39" s="244" t="s">
        <v>766</v>
      </c>
      <c r="D39" s="240">
        <v>3</v>
      </c>
      <c r="E39" s="642" t="s">
        <v>771</v>
      </c>
      <c r="F39" s="233">
        <v>2</v>
      </c>
      <c r="G39" s="233" t="s">
        <v>785</v>
      </c>
      <c r="H39" s="267">
        <v>150</v>
      </c>
      <c r="I39" s="236">
        <v>187.5</v>
      </c>
      <c r="J39" s="237">
        <f t="shared" si="0"/>
        <v>375</v>
      </c>
    </row>
    <row r="40" spans="2:10" s="638" customFormat="1">
      <c r="B40" s="240" t="s">
        <v>1402</v>
      </c>
      <c r="C40" s="244" t="s">
        <v>765</v>
      </c>
      <c r="D40" s="231">
        <v>4</v>
      </c>
      <c r="E40" s="642" t="s">
        <v>772</v>
      </c>
      <c r="F40" s="242">
        <v>2</v>
      </c>
      <c r="G40" s="640" t="s">
        <v>785</v>
      </c>
      <c r="H40" s="251">
        <v>80</v>
      </c>
      <c r="I40" s="236">
        <v>100</v>
      </c>
      <c r="J40" s="237">
        <f t="shared" si="0"/>
        <v>200</v>
      </c>
    </row>
    <row r="41" spans="2:10" s="638" customFormat="1">
      <c r="B41" s="240" t="s">
        <v>1403</v>
      </c>
      <c r="C41" s="244" t="s">
        <v>766</v>
      </c>
      <c r="D41" s="240">
        <v>5</v>
      </c>
      <c r="E41" s="642" t="s">
        <v>773</v>
      </c>
      <c r="F41" s="242">
        <v>2</v>
      </c>
      <c r="G41" s="640" t="s">
        <v>785</v>
      </c>
      <c r="H41" s="251">
        <v>80</v>
      </c>
      <c r="I41" s="236">
        <v>100</v>
      </c>
      <c r="J41" s="237">
        <f t="shared" si="0"/>
        <v>200</v>
      </c>
    </row>
    <row r="42" spans="2:10" s="638" customFormat="1">
      <c r="B42" s="240" t="s">
        <v>1404</v>
      </c>
      <c r="C42" s="244" t="s">
        <v>765</v>
      </c>
      <c r="D42" s="240">
        <v>2</v>
      </c>
      <c r="E42" s="749" t="s">
        <v>776</v>
      </c>
      <c r="F42" s="242">
        <v>1</v>
      </c>
      <c r="G42" s="640" t="s">
        <v>786</v>
      </c>
      <c r="H42" s="251">
        <v>450</v>
      </c>
      <c r="I42" s="236">
        <v>562.5</v>
      </c>
      <c r="J42" s="237">
        <f t="shared" si="0"/>
        <v>562.5</v>
      </c>
    </row>
    <row r="43" spans="2:10" s="638" customFormat="1">
      <c r="B43" s="238" t="s">
        <v>1405</v>
      </c>
      <c r="C43" s="244"/>
      <c r="D43" s="231"/>
      <c r="E43" s="642" t="s">
        <v>779</v>
      </c>
      <c r="F43" s="233"/>
      <c r="G43" s="233"/>
      <c r="H43" s="267"/>
      <c r="I43" s="236"/>
      <c r="J43" s="237">
        <f t="shared" si="0"/>
        <v>0</v>
      </c>
    </row>
    <row r="44" spans="2:10" s="638" customFormat="1">
      <c r="B44" s="231" t="s">
        <v>1406</v>
      </c>
      <c r="C44" s="244" t="s">
        <v>765</v>
      </c>
      <c r="D44" s="240">
        <v>1</v>
      </c>
      <c r="E44" s="642" t="s">
        <v>769</v>
      </c>
      <c r="F44" s="242">
        <v>4</v>
      </c>
      <c r="G44" s="640" t="s">
        <v>785</v>
      </c>
      <c r="H44" s="251">
        <v>25</v>
      </c>
      <c r="I44" s="236">
        <v>31.25</v>
      </c>
      <c r="J44" s="237">
        <f t="shared" si="0"/>
        <v>125</v>
      </c>
    </row>
    <row r="45" spans="2:10" s="638" customFormat="1">
      <c r="B45" s="231" t="s">
        <v>1407</v>
      </c>
      <c r="C45" s="244" t="s">
        <v>766</v>
      </c>
      <c r="D45" s="240">
        <v>2</v>
      </c>
      <c r="E45" s="642" t="s">
        <v>770</v>
      </c>
      <c r="F45" s="242">
        <v>4</v>
      </c>
      <c r="G45" s="640" t="s">
        <v>785</v>
      </c>
      <c r="H45" s="251">
        <v>80</v>
      </c>
      <c r="I45" s="236">
        <v>100</v>
      </c>
      <c r="J45" s="237">
        <f t="shared" si="0"/>
        <v>400</v>
      </c>
    </row>
    <row r="46" spans="2:10" s="638" customFormat="1">
      <c r="B46" s="231" t="s">
        <v>1408</v>
      </c>
      <c r="C46" s="244" t="s">
        <v>766</v>
      </c>
      <c r="D46" s="240">
        <v>3</v>
      </c>
      <c r="E46" s="749" t="s">
        <v>771</v>
      </c>
      <c r="F46" s="242">
        <v>4</v>
      </c>
      <c r="G46" s="640" t="s">
        <v>785</v>
      </c>
      <c r="H46" s="251">
        <v>150</v>
      </c>
      <c r="I46" s="236">
        <v>187.5</v>
      </c>
      <c r="J46" s="237">
        <f t="shared" si="0"/>
        <v>750</v>
      </c>
    </row>
    <row r="47" spans="2:10" s="638" customFormat="1">
      <c r="B47" s="231" t="s">
        <v>1409</v>
      </c>
      <c r="C47" s="244" t="s">
        <v>765</v>
      </c>
      <c r="D47" s="231">
        <v>4</v>
      </c>
      <c r="E47" s="642" t="s">
        <v>772</v>
      </c>
      <c r="F47" s="242">
        <v>4</v>
      </c>
      <c r="G47" s="640" t="s">
        <v>785</v>
      </c>
      <c r="H47" s="267">
        <v>80</v>
      </c>
      <c r="I47" s="236">
        <v>100</v>
      </c>
      <c r="J47" s="237">
        <f t="shared" si="0"/>
        <v>400</v>
      </c>
    </row>
    <row r="48" spans="2:10" s="638" customFormat="1">
      <c r="B48" s="231" t="s">
        <v>1410</v>
      </c>
      <c r="C48" s="244" t="s">
        <v>766</v>
      </c>
      <c r="D48" s="240">
        <v>5</v>
      </c>
      <c r="E48" s="642" t="s">
        <v>773</v>
      </c>
      <c r="F48" s="233">
        <v>4</v>
      </c>
      <c r="G48" s="233" t="s">
        <v>785</v>
      </c>
      <c r="H48" s="251">
        <v>80</v>
      </c>
      <c r="I48" s="236">
        <v>100</v>
      </c>
      <c r="J48" s="237">
        <f t="shared" si="0"/>
        <v>400</v>
      </c>
    </row>
    <row r="49" spans="2:10" s="638" customFormat="1">
      <c r="B49" s="231" t="s">
        <v>1411</v>
      </c>
      <c r="C49" s="244" t="s">
        <v>765</v>
      </c>
      <c r="D49" s="240">
        <v>8</v>
      </c>
      <c r="E49" s="642" t="s">
        <v>774</v>
      </c>
      <c r="F49" s="242">
        <v>10</v>
      </c>
      <c r="G49" s="640" t="s">
        <v>785</v>
      </c>
      <c r="H49" s="251">
        <v>40</v>
      </c>
      <c r="I49" s="236">
        <v>50</v>
      </c>
      <c r="J49" s="237">
        <f t="shared" si="0"/>
        <v>500</v>
      </c>
    </row>
    <row r="50" spans="2:10" s="638" customFormat="1">
      <c r="B50" s="231" t="s">
        <v>1412</v>
      </c>
      <c r="C50" s="244" t="s">
        <v>765</v>
      </c>
      <c r="D50" s="231">
        <v>11</v>
      </c>
      <c r="E50" s="749" t="s">
        <v>775</v>
      </c>
      <c r="F50" s="242">
        <v>4</v>
      </c>
      <c r="G50" s="640" t="s">
        <v>785</v>
      </c>
      <c r="H50" s="251">
        <v>80</v>
      </c>
      <c r="I50" s="236">
        <v>100</v>
      </c>
      <c r="J50" s="237">
        <f t="shared" si="0"/>
        <v>400</v>
      </c>
    </row>
    <row r="51" spans="2:10" s="638" customFormat="1">
      <c r="B51" s="231" t="s">
        <v>1413</v>
      </c>
      <c r="C51" s="244" t="s">
        <v>765</v>
      </c>
      <c r="D51" s="240">
        <v>1</v>
      </c>
      <c r="E51" s="642" t="s">
        <v>780</v>
      </c>
      <c r="F51" s="242">
        <v>2</v>
      </c>
      <c r="G51" s="640" t="s">
        <v>787</v>
      </c>
      <c r="H51" s="267">
        <v>10</v>
      </c>
      <c r="I51" s="236">
        <v>12.5</v>
      </c>
      <c r="J51" s="237">
        <f t="shared" si="0"/>
        <v>25</v>
      </c>
    </row>
    <row r="52" spans="2:10" s="638" customFormat="1">
      <c r="B52" s="231" t="s">
        <v>1414</v>
      </c>
      <c r="C52" s="244" t="s">
        <v>765</v>
      </c>
      <c r="D52" s="240">
        <v>7</v>
      </c>
      <c r="E52" s="642" t="s">
        <v>781</v>
      </c>
      <c r="F52" s="233">
        <v>1</v>
      </c>
      <c r="G52" s="233" t="s">
        <v>788</v>
      </c>
      <c r="H52" s="251">
        <v>171.85</v>
      </c>
      <c r="I52" s="236">
        <v>214.81</v>
      </c>
      <c r="J52" s="237">
        <f t="shared" si="0"/>
        <v>214.81</v>
      </c>
    </row>
    <row r="53" spans="2:10" s="638" customFormat="1">
      <c r="B53" s="231" t="s">
        <v>1415</v>
      </c>
      <c r="C53" s="244" t="s">
        <v>765</v>
      </c>
      <c r="D53" s="240">
        <v>10</v>
      </c>
      <c r="E53" s="642" t="s">
        <v>782</v>
      </c>
      <c r="F53" s="242">
        <v>50</v>
      </c>
      <c r="G53" s="640" t="s">
        <v>788</v>
      </c>
      <c r="H53" s="251">
        <v>26.5</v>
      </c>
      <c r="I53" s="236">
        <v>33.130000000000003</v>
      </c>
      <c r="J53" s="237">
        <f t="shared" si="0"/>
        <v>1656.5</v>
      </c>
    </row>
    <row r="54" spans="2:10" s="638" customFormat="1">
      <c r="B54" s="231" t="s">
        <v>1416</v>
      </c>
      <c r="C54" s="244" t="s">
        <v>765</v>
      </c>
      <c r="D54" s="231">
        <v>22</v>
      </c>
      <c r="E54" s="749" t="s">
        <v>783</v>
      </c>
      <c r="F54" s="242">
        <v>2</v>
      </c>
      <c r="G54" s="640" t="s">
        <v>789</v>
      </c>
      <c r="H54" s="251">
        <v>5.19</v>
      </c>
      <c r="I54" s="236">
        <v>6.49</v>
      </c>
      <c r="J54" s="237">
        <f t="shared" si="0"/>
        <v>12.98</v>
      </c>
    </row>
    <row r="55" spans="2:10" s="637" customFormat="1">
      <c r="B55" s="231" t="s">
        <v>1417</v>
      </c>
      <c r="C55" s="244" t="s">
        <v>765</v>
      </c>
      <c r="D55" s="240">
        <v>31</v>
      </c>
      <c r="E55" s="642" t="s">
        <v>784</v>
      </c>
      <c r="F55" s="242">
        <v>200</v>
      </c>
      <c r="G55" s="640" t="s">
        <v>788</v>
      </c>
      <c r="H55" s="267">
        <v>10.5</v>
      </c>
      <c r="I55" s="236">
        <v>13.13</v>
      </c>
      <c r="J55" s="237">
        <f t="shared" si="0"/>
        <v>2626</v>
      </c>
    </row>
    <row r="56" spans="2:10" s="637" customFormat="1">
      <c r="B56" s="231" t="s">
        <v>1418</v>
      </c>
      <c r="C56" s="244" t="s">
        <v>897</v>
      </c>
      <c r="D56" s="240">
        <v>15</v>
      </c>
      <c r="E56" s="642" t="s">
        <v>790</v>
      </c>
      <c r="F56" s="233">
        <v>1</v>
      </c>
      <c r="G56" s="233" t="s">
        <v>816</v>
      </c>
      <c r="H56" s="251">
        <v>22.89</v>
      </c>
      <c r="I56" s="236">
        <v>28.61</v>
      </c>
      <c r="J56" s="237">
        <f t="shared" si="0"/>
        <v>28.61</v>
      </c>
    </row>
    <row r="57" spans="2:10" s="637" customFormat="1">
      <c r="B57" s="231" t="s">
        <v>1419</v>
      </c>
      <c r="C57" s="244" t="s">
        <v>897</v>
      </c>
      <c r="D57" s="240">
        <v>17</v>
      </c>
      <c r="E57" s="642" t="s">
        <v>791</v>
      </c>
      <c r="F57" s="242">
        <v>10</v>
      </c>
      <c r="G57" s="640" t="s">
        <v>788</v>
      </c>
      <c r="H57" s="251">
        <v>7.15</v>
      </c>
      <c r="I57" s="236">
        <v>8.94</v>
      </c>
      <c r="J57" s="237">
        <f t="shared" si="0"/>
        <v>89.4</v>
      </c>
    </row>
    <row r="58" spans="2:10" s="637" customFormat="1">
      <c r="B58" s="231" t="s">
        <v>1420</v>
      </c>
      <c r="C58" s="244" t="s">
        <v>897</v>
      </c>
      <c r="D58" s="231">
        <v>16</v>
      </c>
      <c r="E58" s="749" t="s">
        <v>792</v>
      </c>
      <c r="F58" s="242">
        <v>200</v>
      </c>
      <c r="G58" s="640" t="s">
        <v>788</v>
      </c>
      <c r="H58" s="251">
        <v>4</v>
      </c>
      <c r="I58" s="236">
        <v>5</v>
      </c>
      <c r="J58" s="237">
        <f t="shared" si="0"/>
        <v>1000</v>
      </c>
    </row>
    <row r="59" spans="2:10" s="637" customFormat="1">
      <c r="B59" s="231" t="s">
        <v>1421</v>
      </c>
      <c r="C59" s="244" t="s">
        <v>897</v>
      </c>
      <c r="D59" s="240">
        <v>17</v>
      </c>
      <c r="E59" s="642" t="s">
        <v>793</v>
      </c>
      <c r="F59" s="242">
        <v>6</v>
      </c>
      <c r="G59" s="640" t="s">
        <v>788</v>
      </c>
      <c r="H59" s="267">
        <v>5.9</v>
      </c>
      <c r="I59" s="236">
        <v>7.38</v>
      </c>
      <c r="J59" s="237">
        <f t="shared" si="0"/>
        <v>44.28</v>
      </c>
    </row>
    <row r="60" spans="2:10" s="637" customFormat="1">
      <c r="B60" s="231" t="s">
        <v>1422</v>
      </c>
      <c r="C60" s="244" t="s">
        <v>897</v>
      </c>
      <c r="D60" s="240">
        <v>9</v>
      </c>
      <c r="E60" s="642" t="s">
        <v>794</v>
      </c>
      <c r="F60" s="233">
        <v>200</v>
      </c>
      <c r="G60" s="233" t="s">
        <v>788</v>
      </c>
      <c r="H60" s="251">
        <v>10</v>
      </c>
      <c r="I60" s="236">
        <v>12.5</v>
      </c>
      <c r="J60" s="237">
        <f t="shared" si="0"/>
        <v>2500</v>
      </c>
    </row>
    <row r="61" spans="2:10" s="637" customFormat="1">
      <c r="B61" s="231" t="s">
        <v>1423</v>
      </c>
      <c r="C61" s="244" t="s">
        <v>897</v>
      </c>
      <c r="D61" s="240">
        <v>14</v>
      </c>
      <c r="E61" s="642" t="s">
        <v>795</v>
      </c>
      <c r="F61" s="242">
        <v>6</v>
      </c>
      <c r="G61" s="640" t="s">
        <v>817</v>
      </c>
      <c r="H61" s="251">
        <v>120</v>
      </c>
      <c r="I61" s="236">
        <v>150</v>
      </c>
      <c r="J61" s="237">
        <f t="shared" si="0"/>
        <v>900</v>
      </c>
    </row>
    <row r="62" spans="2:10" s="637" customFormat="1">
      <c r="B62" s="231" t="s">
        <v>1424</v>
      </c>
      <c r="C62" s="244" t="s">
        <v>897</v>
      </c>
      <c r="D62" s="231">
        <v>1</v>
      </c>
      <c r="E62" s="749" t="s">
        <v>796</v>
      </c>
      <c r="F62" s="242">
        <v>1</v>
      </c>
      <c r="G62" s="640" t="s">
        <v>818</v>
      </c>
      <c r="H62" s="251">
        <v>200</v>
      </c>
      <c r="I62" s="236">
        <v>250</v>
      </c>
      <c r="J62" s="237">
        <f t="shared" si="0"/>
        <v>250</v>
      </c>
    </row>
    <row r="63" spans="2:10" s="637" customFormat="1">
      <c r="B63" s="231" t="s">
        <v>1425</v>
      </c>
      <c r="C63" s="244" t="s">
        <v>897</v>
      </c>
      <c r="D63" s="240">
        <v>18</v>
      </c>
      <c r="E63" s="642" t="s">
        <v>797</v>
      </c>
      <c r="F63" s="242">
        <v>1</v>
      </c>
      <c r="G63" s="640" t="s">
        <v>818</v>
      </c>
      <c r="H63" s="267">
        <v>150</v>
      </c>
      <c r="I63" s="236">
        <v>187.5</v>
      </c>
      <c r="J63" s="237">
        <f t="shared" si="0"/>
        <v>187.5</v>
      </c>
    </row>
    <row r="64" spans="2:10" s="637" customFormat="1">
      <c r="B64" s="231" t="s">
        <v>1426</v>
      </c>
      <c r="C64" s="244" t="s">
        <v>897</v>
      </c>
      <c r="D64" s="240">
        <v>19</v>
      </c>
      <c r="E64" s="642" t="s">
        <v>798</v>
      </c>
      <c r="F64" s="233">
        <v>1</v>
      </c>
      <c r="G64" s="233" t="s">
        <v>788</v>
      </c>
      <c r="H64" s="251">
        <v>180</v>
      </c>
      <c r="I64" s="236">
        <v>225</v>
      </c>
      <c r="J64" s="237">
        <f t="shared" si="0"/>
        <v>225</v>
      </c>
    </row>
    <row r="65" spans="2:10" s="637" customFormat="1">
      <c r="B65" s="653" t="s">
        <v>1427</v>
      </c>
      <c r="C65" s="244"/>
      <c r="D65" s="240"/>
      <c r="E65" s="642" t="s">
        <v>799</v>
      </c>
      <c r="F65" s="242"/>
      <c r="G65" s="640"/>
      <c r="H65" s="251"/>
      <c r="I65" s="236"/>
      <c r="J65" s="237">
        <f t="shared" si="0"/>
        <v>0</v>
      </c>
    </row>
    <row r="66" spans="2:10" s="637" customFormat="1">
      <c r="B66" s="653" t="s">
        <v>1428</v>
      </c>
      <c r="C66" s="244" t="s">
        <v>897</v>
      </c>
      <c r="D66" s="231">
        <v>1</v>
      </c>
      <c r="E66" s="749" t="s">
        <v>769</v>
      </c>
      <c r="F66" s="242">
        <v>192</v>
      </c>
      <c r="G66" s="640" t="s">
        <v>785</v>
      </c>
      <c r="H66" s="251">
        <v>25</v>
      </c>
      <c r="I66" s="236">
        <v>31.25</v>
      </c>
      <c r="J66" s="237">
        <f t="shared" si="0"/>
        <v>6000</v>
      </c>
    </row>
    <row r="67" spans="2:10" s="637" customFormat="1">
      <c r="B67" s="653" t="s">
        <v>1429</v>
      </c>
      <c r="C67" s="244" t="s">
        <v>898</v>
      </c>
      <c r="D67" s="240">
        <v>2</v>
      </c>
      <c r="E67" s="642" t="s">
        <v>770</v>
      </c>
      <c r="F67" s="242">
        <v>192</v>
      </c>
      <c r="G67" s="640" t="s">
        <v>785</v>
      </c>
      <c r="H67" s="267">
        <v>80</v>
      </c>
      <c r="I67" s="236">
        <v>100</v>
      </c>
      <c r="J67" s="237">
        <f t="shared" si="0"/>
        <v>19200</v>
      </c>
    </row>
    <row r="68" spans="2:10" s="637" customFormat="1">
      <c r="B68" s="653" t="s">
        <v>1430</v>
      </c>
      <c r="C68" s="244" t="s">
        <v>898</v>
      </c>
      <c r="D68" s="240">
        <v>3</v>
      </c>
      <c r="E68" s="642" t="s">
        <v>771</v>
      </c>
      <c r="F68" s="233">
        <v>192</v>
      </c>
      <c r="G68" s="233" t="s">
        <v>785</v>
      </c>
      <c r="H68" s="251">
        <v>150</v>
      </c>
      <c r="I68" s="236">
        <v>187.5</v>
      </c>
      <c r="J68" s="237">
        <f t="shared" si="0"/>
        <v>36000</v>
      </c>
    </row>
    <row r="69" spans="2:10" s="637" customFormat="1">
      <c r="B69" s="653" t="s">
        <v>1431</v>
      </c>
      <c r="C69" s="244" t="s">
        <v>897</v>
      </c>
      <c r="D69" s="240">
        <v>4</v>
      </c>
      <c r="E69" s="642" t="s">
        <v>772</v>
      </c>
      <c r="F69" s="242">
        <v>192</v>
      </c>
      <c r="G69" s="640" t="s">
        <v>785</v>
      </c>
      <c r="H69" s="251">
        <v>80</v>
      </c>
      <c r="I69" s="236">
        <v>100</v>
      </c>
      <c r="J69" s="237">
        <f t="shared" si="0"/>
        <v>19200</v>
      </c>
    </row>
    <row r="70" spans="2:10" s="637" customFormat="1">
      <c r="B70" s="653" t="s">
        <v>1432</v>
      </c>
      <c r="C70" s="244" t="s">
        <v>898</v>
      </c>
      <c r="D70" s="231">
        <v>5</v>
      </c>
      <c r="E70" s="749" t="s">
        <v>773</v>
      </c>
      <c r="F70" s="242">
        <v>192</v>
      </c>
      <c r="G70" s="640" t="s">
        <v>785</v>
      </c>
      <c r="H70" s="251">
        <v>80</v>
      </c>
      <c r="I70" s="236">
        <v>100</v>
      </c>
      <c r="J70" s="237">
        <f t="shared" si="0"/>
        <v>19200</v>
      </c>
    </row>
    <row r="71" spans="2:10" s="637" customFormat="1">
      <c r="B71" s="653" t="s">
        <v>1433</v>
      </c>
      <c r="C71" s="244" t="s">
        <v>897</v>
      </c>
      <c r="D71" s="240">
        <v>8</v>
      </c>
      <c r="E71" s="642" t="s">
        <v>774</v>
      </c>
      <c r="F71" s="242">
        <v>192</v>
      </c>
      <c r="G71" s="640" t="s">
        <v>785</v>
      </c>
      <c r="H71" s="267">
        <v>40</v>
      </c>
      <c r="I71" s="236">
        <v>50</v>
      </c>
      <c r="J71" s="237">
        <f t="shared" si="0"/>
        <v>9600</v>
      </c>
    </row>
    <row r="72" spans="2:10" s="637" customFormat="1">
      <c r="B72" s="653" t="s">
        <v>1434</v>
      </c>
      <c r="C72" s="244" t="s">
        <v>897</v>
      </c>
      <c r="D72" s="240">
        <v>11</v>
      </c>
      <c r="E72" s="642" t="s">
        <v>775</v>
      </c>
      <c r="F72" s="233">
        <v>192</v>
      </c>
      <c r="G72" s="233" t="s">
        <v>785</v>
      </c>
      <c r="H72" s="251">
        <v>80</v>
      </c>
      <c r="I72" s="236">
        <v>100</v>
      </c>
      <c r="J72" s="237">
        <f t="shared" si="0"/>
        <v>19200</v>
      </c>
    </row>
    <row r="73" spans="2:10" s="637" customFormat="1">
      <c r="B73" s="653" t="s">
        <v>1435</v>
      </c>
      <c r="C73" s="244" t="s">
        <v>897</v>
      </c>
      <c r="D73" s="240">
        <v>7</v>
      </c>
      <c r="E73" s="642" t="s">
        <v>781</v>
      </c>
      <c r="F73" s="242">
        <v>1</v>
      </c>
      <c r="G73" s="640" t="s">
        <v>788</v>
      </c>
      <c r="H73" s="251">
        <v>171.85</v>
      </c>
      <c r="I73" s="236">
        <v>214.81</v>
      </c>
      <c r="J73" s="237">
        <f t="shared" si="0"/>
        <v>214.81</v>
      </c>
    </row>
    <row r="74" spans="2:10" s="637" customFormat="1">
      <c r="B74" s="653" t="s">
        <v>1436</v>
      </c>
      <c r="C74" s="244" t="s">
        <v>897</v>
      </c>
      <c r="D74" s="231">
        <v>1</v>
      </c>
      <c r="E74" s="749" t="s">
        <v>780</v>
      </c>
      <c r="F74" s="242">
        <v>48</v>
      </c>
      <c r="G74" s="640" t="s">
        <v>787</v>
      </c>
      <c r="H74" s="251">
        <v>10</v>
      </c>
      <c r="I74" s="236">
        <v>12.5</v>
      </c>
      <c r="J74" s="237">
        <f t="shared" si="0"/>
        <v>600</v>
      </c>
    </row>
    <row r="75" spans="2:10" s="637" customFormat="1">
      <c r="B75" s="653" t="s">
        <v>1437</v>
      </c>
      <c r="C75" s="244" t="s">
        <v>897</v>
      </c>
      <c r="D75" s="240">
        <v>22</v>
      </c>
      <c r="E75" s="642" t="s">
        <v>783</v>
      </c>
      <c r="F75" s="242">
        <v>48</v>
      </c>
      <c r="G75" s="640" t="s">
        <v>789</v>
      </c>
      <c r="H75" s="267">
        <v>5.19</v>
      </c>
      <c r="I75" s="236">
        <v>6.49</v>
      </c>
      <c r="J75" s="237">
        <f t="shared" si="0"/>
        <v>311.52</v>
      </c>
    </row>
    <row r="76" spans="2:10" s="637" customFormat="1">
      <c r="B76" s="653" t="s">
        <v>1438</v>
      </c>
      <c r="C76" s="244" t="s">
        <v>897</v>
      </c>
      <c r="D76" s="240">
        <v>15</v>
      </c>
      <c r="E76" s="642" t="s">
        <v>790</v>
      </c>
      <c r="F76" s="233">
        <v>1</v>
      </c>
      <c r="G76" s="233" t="s">
        <v>816</v>
      </c>
      <c r="H76" s="251">
        <v>22.89</v>
      </c>
      <c r="I76" s="236">
        <v>28.61</v>
      </c>
      <c r="J76" s="237">
        <f t="shared" si="0"/>
        <v>28.61</v>
      </c>
    </row>
    <row r="77" spans="2:10" s="637" customFormat="1">
      <c r="B77" s="653" t="s">
        <v>1439</v>
      </c>
      <c r="C77" s="244" t="s">
        <v>897</v>
      </c>
      <c r="D77" s="240">
        <v>37</v>
      </c>
      <c r="E77" s="642" t="s">
        <v>800</v>
      </c>
      <c r="F77" s="242">
        <v>4</v>
      </c>
      <c r="G77" s="640" t="s">
        <v>819</v>
      </c>
      <c r="H77" s="251">
        <v>19.25</v>
      </c>
      <c r="I77" s="236">
        <v>24.06</v>
      </c>
      <c r="J77" s="237">
        <f t="shared" si="0"/>
        <v>96.24</v>
      </c>
    </row>
    <row r="78" spans="2:10" s="637" customFormat="1" ht="51">
      <c r="B78" s="653" t="s">
        <v>1440</v>
      </c>
      <c r="C78" s="244" t="s">
        <v>897</v>
      </c>
      <c r="D78" s="231">
        <v>54</v>
      </c>
      <c r="E78" s="749" t="s">
        <v>801</v>
      </c>
      <c r="F78" s="242">
        <v>1</v>
      </c>
      <c r="G78" s="640" t="s">
        <v>820</v>
      </c>
      <c r="H78" s="251">
        <v>35.9</v>
      </c>
      <c r="I78" s="236">
        <v>44.88</v>
      </c>
      <c r="J78" s="237">
        <f t="shared" si="0"/>
        <v>44.88</v>
      </c>
    </row>
    <row r="79" spans="2:10" s="637" customFormat="1">
      <c r="B79" s="653" t="s">
        <v>1441</v>
      </c>
      <c r="C79" s="244" t="s">
        <v>897</v>
      </c>
      <c r="D79" s="240">
        <v>2</v>
      </c>
      <c r="E79" s="642" t="s">
        <v>776</v>
      </c>
      <c r="F79" s="242">
        <v>48</v>
      </c>
      <c r="G79" s="640" t="s">
        <v>786</v>
      </c>
      <c r="H79" s="267">
        <v>450</v>
      </c>
      <c r="I79" s="236">
        <v>562.5</v>
      </c>
      <c r="J79" s="237">
        <f t="shared" si="0"/>
        <v>27000</v>
      </c>
    </row>
    <row r="80" spans="2:10" s="637" customFormat="1">
      <c r="B80" s="653" t="s">
        <v>1442</v>
      </c>
      <c r="C80" s="244" t="s">
        <v>897</v>
      </c>
      <c r="D80" s="240">
        <v>3</v>
      </c>
      <c r="E80" s="642" t="s">
        <v>802</v>
      </c>
      <c r="F80" s="233">
        <v>4</v>
      </c>
      <c r="G80" s="233" t="s">
        <v>457</v>
      </c>
      <c r="H80" s="251">
        <v>500</v>
      </c>
      <c r="I80" s="236">
        <v>625</v>
      </c>
      <c r="J80" s="237">
        <f t="shared" si="0"/>
        <v>2500</v>
      </c>
    </row>
    <row r="81" spans="2:10" s="637" customFormat="1">
      <c r="B81" s="653" t="s">
        <v>1443</v>
      </c>
      <c r="C81" s="244"/>
      <c r="D81" s="240"/>
      <c r="E81" s="642" t="s">
        <v>803</v>
      </c>
      <c r="F81" s="242"/>
      <c r="G81" s="640"/>
      <c r="H81" s="251"/>
      <c r="I81" s="236"/>
      <c r="J81" s="237">
        <f t="shared" si="0"/>
        <v>0</v>
      </c>
    </row>
    <row r="82" spans="2:10" s="637" customFormat="1">
      <c r="B82" s="653" t="s">
        <v>1444</v>
      </c>
      <c r="C82" s="244" t="s">
        <v>898</v>
      </c>
      <c r="D82" s="231">
        <v>2</v>
      </c>
      <c r="E82" s="749" t="s">
        <v>770</v>
      </c>
      <c r="F82" s="242">
        <v>2</v>
      </c>
      <c r="G82" s="640" t="s">
        <v>785</v>
      </c>
      <c r="H82" s="251">
        <v>80</v>
      </c>
      <c r="I82" s="236">
        <v>100</v>
      </c>
      <c r="J82" s="237">
        <f t="shared" si="0"/>
        <v>200</v>
      </c>
    </row>
    <row r="83" spans="2:10" s="637" customFormat="1">
      <c r="B83" s="653" t="s">
        <v>1445</v>
      </c>
      <c r="C83" s="244" t="s">
        <v>897</v>
      </c>
      <c r="D83" s="240">
        <v>11</v>
      </c>
      <c r="E83" s="642" t="s">
        <v>775</v>
      </c>
      <c r="F83" s="242">
        <v>2</v>
      </c>
      <c r="G83" s="640" t="s">
        <v>785</v>
      </c>
      <c r="H83" s="267">
        <v>80</v>
      </c>
      <c r="I83" s="236">
        <v>100</v>
      </c>
      <c r="J83" s="237">
        <f t="shared" si="0"/>
        <v>200</v>
      </c>
    </row>
    <row r="84" spans="2:10" s="637" customFormat="1">
      <c r="B84" s="653" t="s">
        <v>1446</v>
      </c>
      <c r="C84" s="244" t="s">
        <v>897</v>
      </c>
      <c r="D84" s="240">
        <v>7</v>
      </c>
      <c r="E84" s="642" t="s">
        <v>804</v>
      </c>
      <c r="F84" s="233">
        <v>6</v>
      </c>
      <c r="G84" s="233" t="s">
        <v>785</v>
      </c>
      <c r="H84" s="251">
        <v>150</v>
      </c>
      <c r="I84" s="236">
        <v>187.5</v>
      </c>
      <c r="J84" s="237">
        <f t="shared" si="0"/>
        <v>1125</v>
      </c>
    </row>
    <row r="85" spans="2:10" s="637" customFormat="1">
      <c r="B85" s="653" t="s">
        <v>1447</v>
      </c>
      <c r="C85" s="244" t="s">
        <v>897</v>
      </c>
      <c r="D85" s="240">
        <v>1</v>
      </c>
      <c r="E85" s="642" t="s">
        <v>769</v>
      </c>
      <c r="F85" s="242">
        <v>2</v>
      </c>
      <c r="G85" s="640" t="s">
        <v>785</v>
      </c>
      <c r="H85" s="251">
        <v>25</v>
      </c>
      <c r="I85" s="236">
        <v>31.25</v>
      </c>
      <c r="J85" s="237">
        <f t="shared" ref="J85:J125" si="1">F85*I85</f>
        <v>62.5</v>
      </c>
    </row>
    <row r="86" spans="2:10" s="637" customFormat="1">
      <c r="B86" s="653" t="s">
        <v>1448</v>
      </c>
      <c r="C86" s="244" t="s">
        <v>897</v>
      </c>
      <c r="D86" s="231">
        <v>8</v>
      </c>
      <c r="E86" s="749" t="s">
        <v>774</v>
      </c>
      <c r="F86" s="242">
        <v>2</v>
      </c>
      <c r="G86" s="640" t="s">
        <v>785</v>
      </c>
      <c r="H86" s="251">
        <v>40</v>
      </c>
      <c r="I86" s="236">
        <v>50</v>
      </c>
      <c r="J86" s="237">
        <f t="shared" si="1"/>
        <v>100</v>
      </c>
    </row>
    <row r="87" spans="2:10" s="637" customFormat="1">
      <c r="B87" s="653" t="s">
        <v>1449</v>
      </c>
      <c r="C87" s="244" t="s">
        <v>897</v>
      </c>
      <c r="D87" s="240">
        <v>31</v>
      </c>
      <c r="E87" s="642" t="s">
        <v>784</v>
      </c>
      <c r="F87" s="242">
        <v>60</v>
      </c>
      <c r="G87" s="640" t="s">
        <v>788</v>
      </c>
      <c r="H87" s="267">
        <v>10.5</v>
      </c>
      <c r="I87" s="236">
        <v>13.13</v>
      </c>
      <c r="J87" s="237">
        <f t="shared" si="1"/>
        <v>787.8</v>
      </c>
    </row>
    <row r="88" spans="2:10" s="637" customFormat="1">
      <c r="B88" s="653" t="s">
        <v>1450</v>
      </c>
      <c r="C88" s="244" t="s">
        <v>897</v>
      </c>
      <c r="D88" s="240">
        <v>1</v>
      </c>
      <c r="E88" s="642" t="s">
        <v>780</v>
      </c>
      <c r="F88" s="233">
        <v>2</v>
      </c>
      <c r="G88" s="233" t="s">
        <v>787</v>
      </c>
      <c r="H88" s="251">
        <v>10</v>
      </c>
      <c r="I88" s="236">
        <v>12.5</v>
      </c>
      <c r="J88" s="237">
        <f t="shared" si="1"/>
        <v>25</v>
      </c>
    </row>
    <row r="89" spans="2:10" s="637" customFormat="1">
      <c r="B89" s="653" t="s">
        <v>1451</v>
      </c>
      <c r="C89" s="244" t="s">
        <v>897</v>
      </c>
      <c r="D89" s="240">
        <v>22</v>
      </c>
      <c r="E89" s="642" t="s">
        <v>783</v>
      </c>
      <c r="F89" s="242">
        <v>2</v>
      </c>
      <c r="G89" s="640" t="s">
        <v>789</v>
      </c>
      <c r="H89" s="251">
        <v>5.19</v>
      </c>
      <c r="I89" s="236">
        <v>6.49</v>
      </c>
      <c r="J89" s="237">
        <f t="shared" si="1"/>
        <v>12.98</v>
      </c>
    </row>
    <row r="90" spans="2:10" s="637" customFormat="1">
      <c r="B90" s="653" t="s">
        <v>1452</v>
      </c>
      <c r="C90" s="244" t="s">
        <v>897</v>
      </c>
      <c r="D90" s="231">
        <v>10</v>
      </c>
      <c r="E90" s="749" t="s">
        <v>782</v>
      </c>
      <c r="F90" s="242">
        <v>30</v>
      </c>
      <c r="G90" s="640" t="s">
        <v>788</v>
      </c>
      <c r="H90" s="251">
        <v>26.5</v>
      </c>
      <c r="I90" s="236">
        <v>33.130000000000003</v>
      </c>
      <c r="J90" s="237">
        <f t="shared" si="1"/>
        <v>993.9</v>
      </c>
    </row>
    <row r="91" spans="2:10" s="637" customFormat="1">
      <c r="B91" s="653" t="s">
        <v>1453</v>
      </c>
      <c r="C91" s="244" t="s">
        <v>897</v>
      </c>
      <c r="D91" s="240">
        <v>16</v>
      </c>
      <c r="E91" s="642" t="s">
        <v>792</v>
      </c>
      <c r="F91" s="242">
        <v>30</v>
      </c>
      <c r="G91" s="640" t="s">
        <v>788</v>
      </c>
      <c r="H91" s="267">
        <v>4</v>
      </c>
      <c r="I91" s="236">
        <v>5</v>
      </c>
      <c r="J91" s="237">
        <f t="shared" si="1"/>
        <v>150</v>
      </c>
    </row>
    <row r="92" spans="2:10" s="637" customFormat="1">
      <c r="B92" s="653" t="s">
        <v>1454</v>
      </c>
      <c r="C92" s="244" t="s">
        <v>897</v>
      </c>
      <c r="D92" s="240">
        <v>9</v>
      </c>
      <c r="E92" s="642" t="s">
        <v>794</v>
      </c>
      <c r="F92" s="233">
        <v>30</v>
      </c>
      <c r="G92" s="233" t="s">
        <v>788</v>
      </c>
      <c r="H92" s="251">
        <v>10</v>
      </c>
      <c r="I92" s="236">
        <v>12.5</v>
      </c>
      <c r="J92" s="237">
        <f t="shared" si="1"/>
        <v>375</v>
      </c>
    </row>
    <row r="93" spans="2:10" s="637" customFormat="1">
      <c r="B93" s="653" t="s">
        <v>1455</v>
      </c>
      <c r="C93" s="244" t="s">
        <v>897</v>
      </c>
      <c r="D93" s="240">
        <v>7</v>
      </c>
      <c r="E93" s="642" t="s">
        <v>805</v>
      </c>
      <c r="F93" s="242">
        <v>30</v>
      </c>
      <c r="G93" s="640" t="s">
        <v>788</v>
      </c>
      <c r="H93" s="251">
        <v>12</v>
      </c>
      <c r="I93" s="236">
        <v>15</v>
      </c>
      <c r="J93" s="237">
        <f t="shared" si="1"/>
        <v>450</v>
      </c>
    </row>
    <row r="94" spans="2:10" s="637" customFormat="1">
      <c r="B94" s="653" t="s">
        <v>1456</v>
      </c>
      <c r="C94" s="244"/>
      <c r="D94" s="231"/>
      <c r="E94" s="749" t="s">
        <v>806</v>
      </c>
      <c r="F94" s="242"/>
      <c r="G94" s="640"/>
      <c r="H94" s="251"/>
      <c r="I94" s="236"/>
      <c r="J94" s="237">
        <f t="shared" si="1"/>
        <v>0</v>
      </c>
    </row>
    <row r="95" spans="2:10" s="637" customFormat="1">
      <c r="B95" s="653" t="s">
        <v>1457</v>
      </c>
      <c r="C95" s="244" t="s">
        <v>898</v>
      </c>
      <c r="D95" s="240">
        <v>3</v>
      </c>
      <c r="E95" s="642" t="s">
        <v>771</v>
      </c>
      <c r="F95" s="242">
        <v>20</v>
      </c>
      <c r="G95" s="640" t="s">
        <v>785</v>
      </c>
      <c r="H95" s="267">
        <v>150</v>
      </c>
      <c r="I95" s="236">
        <v>187.5</v>
      </c>
      <c r="J95" s="237">
        <f t="shared" si="1"/>
        <v>3750</v>
      </c>
    </row>
    <row r="96" spans="2:10" s="637" customFormat="1">
      <c r="B96" s="653" t="s">
        <v>1458</v>
      </c>
      <c r="C96" s="244" t="s">
        <v>898</v>
      </c>
      <c r="D96" s="240">
        <v>2</v>
      </c>
      <c r="E96" s="642" t="s">
        <v>770</v>
      </c>
      <c r="F96" s="233">
        <v>24</v>
      </c>
      <c r="G96" s="233" t="s">
        <v>785</v>
      </c>
      <c r="H96" s="251">
        <v>80</v>
      </c>
      <c r="I96" s="236">
        <v>100</v>
      </c>
      <c r="J96" s="237">
        <f t="shared" si="1"/>
        <v>2400</v>
      </c>
    </row>
    <row r="97" spans="2:10" s="637" customFormat="1">
      <c r="B97" s="653" t="s">
        <v>1459</v>
      </c>
      <c r="C97" s="244" t="s">
        <v>897</v>
      </c>
      <c r="D97" s="240">
        <v>11</v>
      </c>
      <c r="E97" s="642" t="s">
        <v>775</v>
      </c>
      <c r="F97" s="242">
        <v>24</v>
      </c>
      <c r="G97" s="640" t="s">
        <v>785</v>
      </c>
      <c r="H97" s="251">
        <v>80</v>
      </c>
      <c r="I97" s="236">
        <v>100</v>
      </c>
      <c r="J97" s="237">
        <f t="shared" si="1"/>
        <v>2400</v>
      </c>
    </row>
    <row r="98" spans="2:10" s="637" customFormat="1">
      <c r="B98" s="653" t="s">
        <v>1460</v>
      </c>
      <c r="C98" s="244" t="s">
        <v>897</v>
      </c>
      <c r="D98" s="231">
        <v>8</v>
      </c>
      <c r="E98" s="749" t="s">
        <v>774</v>
      </c>
      <c r="F98" s="242">
        <v>24</v>
      </c>
      <c r="G98" s="640" t="s">
        <v>785</v>
      </c>
      <c r="H98" s="251">
        <v>40</v>
      </c>
      <c r="I98" s="236">
        <v>50</v>
      </c>
      <c r="J98" s="237">
        <f t="shared" si="1"/>
        <v>1200</v>
      </c>
    </row>
    <row r="99" spans="2:10" s="637" customFormat="1">
      <c r="B99" s="653" t="s">
        <v>1461</v>
      </c>
      <c r="C99" s="244" t="s">
        <v>897</v>
      </c>
      <c r="D99" s="240">
        <v>6</v>
      </c>
      <c r="E99" s="642" t="s">
        <v>807</v>
      </c>
      <c r="F99" s="242">
        <v>30</v>
      </c>
      <c r="G99" s="640" t="s">
        <v>785</v>
      </c>
      <c r="H99" s="267">
        <v>50</v>
      </c>
      <c r="I99" s="236">
        <v>62.5</v>
      </c>
      <c r="J99" s="237">
        <f t="shared" si="1"/>
        <v>1875</v>
      </c>
    </row>
    <row r="100" spans="2:10" s="637" customFormat="1">
      <c r="B100" s="653" t="s">
        <v>1462</v>
      </c>
      <c r="C100" s="244" t="s">
        <v>897</v>
      </c>
      <c r="D100" s="240">
        <v>9</v>
      </c>
      <c r="E100" s="642" t="s">
        <v>808</v>
      </c>
      <c r="F100" s="233">
        <v>240</v>
      </c>
      <c r="G100" s="233" t="s">
        <v>785</v>
      </c>
      <c r="H100" s="251">
        <v>20</v>
      </c>
      <c r="I100" s="236">
        <v>25</v>
      </c>
      <c r="J100" s="237">
        <f t="shared" si="1"/>
        <v>6000</v>
      </c>
    </row>
    <row r="101" spans="2:10" s="637" customFormat="1">
      <c r="B101" s="653" t="s">
        <v>1463</v>
      </c>
      <c r="C101" s="244" t="s">
        <v>897</v>
      </c>
      <c r="D101" s="240">
        <v>20</v>
      </c>
      <c r="E101" s="642" t="s">
        <v>809</v>
      </c>
      <c r="F101" s="242">
        <v>5</v>
      </c>
      <c r="G101" s="640" t="s">
        <v>788</v>
      </c>
      <c r="H101" s="251">
        <v>24.23</v>
      </c>
      <c r="I101" s="236">
        <v>30.29</v>
      </c>
      <c r="J101" s="237">
        <f t="shared" si="1"/>
        <v>151.44999999999999</v>
      </c>
    </row>
    <row r="102" spans="2:10" s="637" customFormat="1">
      <c r="B102" s="653" t="s">
        <v>1464</v>
      </c>
      <c r="C102" s="244" t="s">
        <v>897</v>
      </c>
      <c r="D102" s="231">
        <v>37</v>
      </c>
      <c r="E102" s="749" t="s">
        <v>800</v>
      </c>
      <c r="F102" s="242">
        <v>2</v>
      </c>
      <c r="G102" s="640" t="s">
        <v>819</v>
      </c>
      <c r="H102" s="251">
        <v>19.25</v>
      </c>
      <c r="I102" s="236">
        <v>24.06</v>
      </c>
      <c r="J102" s="237">
        <f t="shared" si="1"/>
        <v>48.12</v>
      </c>
    </row>
    <row r="103" spans="2:10" s="637" customFormat="1">
      <c r="B103" s="653" t="s">
        <v>1465</v>
      </c>
      <c r="C103" s="244" t="s">
        <v>897</v>
      </c>
      <c r="D103" s="240">
        <v>65</v>
      </c>
      <c r="E103" s="642" t="s">
        <v>810</v>
      </c>
      <c r="F103" s="242">
        <v>5</v>
      </c>
      <c r="G103" s="640" t="s">
        <v>35</v>
      </c>
      <c r="H103" s="267">
        <v>19.309999999999999</v>
      </c>
      <c r="I103" s="236">
        <v>24.14</v>
      </c>
      <c r="J103" s="237">
        <f t="shared" si="1"/>
        <v>120.7</v>
      </c>
    </row>
    <row r="104" spans="2:10" s="637" customFormat="1">
      <c r="B104" s="653" t="s">
        <v>1466</v>
      </c>
      <c r="C104" s="244" t="s">
        <v>897</v>
      </c>
      <c r="D104" s="240">
        <v>15</v>
      </c>
      <c r="E104" s="642" t="s">
        <v>790</v>
      </c>
      <c r="F104" s="233">
        <v>1</v>
      </c>
      <c r="G104" s="233" t="s">
        <v>816</v>
      </c>
      <c r="H104" s="251">
        <v>22.89</v>
      </c>
      <c r="I104" s="236">
        <v>28.61</v>
      </c>
      <c r="J104" s="237">
        <f t="shared" si="1"/>
        <v>28.61</v>
      </c>
    </row>
    <row r="105" spans="2:10" s="637" customFormat="1">
      <c r="B105" s="653" t="s">
        <v>1467</v>
      </c>
      <c r="C105" s="244" t="s">
        <v>897</v>
      </c>
      <c r="D105" s="240">
        <v>10</v>
      </c>
      <c r="E105" s="642" t="s">
        <v>811</v>
      </c>
      <c r="F105" s="242">
        <v>1800</v>
      </c>
      <c r="G105" s="640" t="s">
        <v>788</v>
      </c>
      <c r="H105" s="251">
        <v>0.2</v>
      </c>
      <c r="I105" s="236">
        <v>0.25</v>
      </c>
      <c r="J105" s="237">
        <f t="shared" si="1"/>
        <v>450</v>
      </c>
    </row>
    <row r="106" spans="2:10" s="637" customFormat="1">
      <c r="B106" s="653" t="s">
        <v>1468</v>
      </c>
      <c r="C106" s="244"/>
      <c r="D106" s="231"/>
      <c r="E106" s="749" t="s">
        <v>812</v>
      </c>
      <c r="F106" s="242"/>
      <c r="G106" s="640"/>
      <c r="H106" s="251"/>
      <c r="I106" s="236"/>
      <c r="J106" s="237">
        <f t="shared" si="1"/>
        <v>0</v>
      </c>
    </row>
    <row r="107" spans="2:10" s="637" customFormat="1">
      <c r="B107" s="653" t="s">
        <v>1469</v>
      </c>
      <c r="C107" s="244" t="s">
        <v>898</v>
      </c>
      <c r="D107" s="240">
        <v>3</v>
      </c>
      <c r="E107" s="642" t="s">
        <v>771</v>
      </c>
      <c r="F107" s="242">
        <v>6</v>
      </c>
      <c r="G107" s="640" t="s">
        <v>785</v>
      </c>
      <c r="H107" s="267">
        <v>150</v>
      </c>
      <c r="I107" s="236">
        <v>187.5</v>
      </c>
      <c r="J107" s="237">
        <f t="shared" si="1"/>
        <v>1125</v>
      </c>
    </row>
    <row r="108" spans="2:10" s="637" customFormat="1">
      <c r="B108" s="653" t="s">
        <v>1470</v>
      </c>
      <c r="C108" s="244" t="s">
        <v>898</v>
      </c>
      <c r="D108" s="240">
        <v>2</v>
      </c>
      <c r="E108" s="642" t="s">
        <v>770</v>
      </c>
      <c r="F108" s="233">
        <v>16</v>
      </c>
      <c r="G108" s="233" t="s">
        <v>785</v>
      </c>
      <c r="H108" s="251">
        <v>80</v>
      </c>
      <c r="I108" s="236">
        <v>100</v>
      </c>
      <c r="J108" s="237">
        <f t="shared" si="1"/>
        <v>1600</v>
      </c>
    </row>
    <row r="109" spans="2:10" s="637" customFormat="1">
      <c r="B109" s="653" t="s">
        <v>1471</v>
      </c>
      <c r="C109" s="244" t="s">
        <v>897</v>
      </c>
      <c r="D109" s="240">
        <v>1</v>
      </c>
      <c r="E109" s="642" t="s">
        <v>769</v>
      </c>
      <c r="F109" s="242">
        <v>16</v>
      </c>
      <c r="G109" s="640" t="s">
        <v>785</v>
      </c>
      <c r="H109" s="251">
        <v>25</v>
      </c>
      <c r="I109" s="236">
        <v>31.25</v>
      </c>
      <c r="J109" s="237">
        <f t="shared" si="1"/>
        <v>500</v>
      </c>
    </row>
    <row r="110" spans="2:10" s="637" customFormat="1">
      <c r="B110" s="653" t="s">
        <v>1472</v>
      </c>
      <c r="C110" s="244" t="s">
        <v>897</v>
      </c>
      <c r="D110" s="231">
        <v>8</v>
      </c>
      <c r="E110" s="749" t="s">
        <v>774</v>
      </c>
      <c r="F110" s="242">
        <v>48</v>
      </c>
      <c r="G110" s="640" t="s">
        <v>785</v>
      </c>
      <c r="H110" s="251">
        <v>40</v>
      </c>
      <c r="I110" s="236">
        <v>50</v>
      </c>
      <c r="J110" s="237">
        <f t="shared" si="1"/>
        <v>2400</v>
      </c>
    </row>
    <row r="111" spans="2:10" s="637" customFormat="1">
      <c r="B111" s="653" t="s">
        <v>1473</v>
      </c>
      <c r="C111" s="244" t="s">
        <v>897</v>
      </c>
      <c r="D111" s="240">
        <v>10</v>
      </c>
      <c r="E111" s="642" t="s">
        <v>813</v>
      </c>
      <c r="F111" s="242">
        <v>16</v>
      </c>
      <c r="G111" s="640" t="s">
        <v>785</v>
      </c>
      <c r="H111" s="267">
        <v>20</v>
      </c>
      <c r="I111" s="236">
        <v>25</v>
      </c>
      <c r="J111" s="237">
        <f t="shared" si="1"/>
        <v>400</v>
      </c>
    </row>
    <row r="112" spans="2:10" s="637" customFormat="1">
      <c r="B112" s="653" t="s">
        <v>1474</v>
      </c>
      <c r="C112" s="244" t="s">
        <v>897</v>
      </c>
      <c r="D112" s="240">
        <v>8</v>
      </c>
      <c r="E112" s="642" t="s">
        <v>814</v>
      </c>
      <c r="F112" s="233">
        <v>2400</v>
      </c>
      <c r="G112" s="233" t="s">
        <v>788</v>
      </c>
      <c r="H112" s="251">
        <v>1.1000000000000001</v>
      </c>
      <c r="I112" s="236">
        <v>1.38</v>
      </c>
      <c r="J112" s="237">
        <f t="shared" si="1"/>
        <v>3312</v>
      </c>
    </row>
    <row r="113" spans="2:12">
      <c r="B113" s="653" t="s">
        <v>1475</v>
      </c>
      <c r="C113" s="244"/>
      <c r="D113" s="240"/>
      <c r="E113" s="642" t="s">
        <v>815</v>
      </c>
      <c r="F113" s="242"/>
      <c r="G113" s="640"/>
      <c r="H113" s="267"/>
      <c r="I113" s="236"/>
      <c r="J113" s="237">
        <f t="shared" si="1"/>
        <v>0</v>
      </c>
      <c r="K113" s="228"/>
    </row>
    <row r="114" spans="2:12" s="637" customFormat="1">
      <c r="B114" s="653" t="s">
        <v>1476</v>
      </c>
      <c r="C114" s="244" t="s">
        <v>766</v>
      </c>
      <c r="D114" s="240">
        <v>2</v>
      </c>
      <c r="E114" s="642" t="s">
        <v>770</v>
      </c>
      <c r="F114" s="233">
        <v>8</v>
      </c>
      <c r="G114" s="233" t="s">
        <v>785</v>
      </c>
      <c r="H114" s="251">
        <v>80</v>
      </c>
      <c r="I114" s="236">
        <v>100</v>
      </c>
      <c r="J114" s="237">
        <f t="shared" si="1"/>
        <v>800</v>
      </c>
      <c r="K114" s="228"/>
      <c r="L114" s="226"/>
    </row>
    <row r="115" spans="2:12" s="637" customFormat="1">
      <c r="B115" s="653" t="s">
        <v>1477</v>
      </c>
      <c r="C115" s="244" t="s">
        <v>766</v>
      </c>
      <c r="D115" s="240">
        <v>3</v>
      </c>
      <c r="E115" s="642" t="s">
        <v>771</v>
      </c>
      <c r="F115" s="242">
        <v>8</v>
      </c>
      <c r="G115" s="640" t="s">
        <v>785</v>
      </c>
      <c r="H115" s="251">
        <v>150</v>
      </c>
      <c r="I115" s="236">
        <v>187.5</v>
      </c>
      <c r="J115" s="237">
        <f t="shared" si="1"/>
        <v>1500</v>
      </c>
      <c r="K115" s="228"/>
      <c r="L115" s="226"/>
    </row>
    <row r="116" spans="2:12" s="637" customFormat="1">
      <c r="B116" s="653" t="s">
        <v>1478</v>
      </c>
      <c r="C116" s="244" t="s">
        <v>765</v>
      </c>
      <c r="D116" s="231">
        <v>4</v>
      </c>
      <c r="E116" s="749" t="s">
        <v>772</v>
      </c>
      <c r="F116" s="242">
        <v>8</v>
      </c>
      <c r="G116" s="640" t="s">
        <v>785</v>
      </c>
      <c r="H116" s="251">
        <v>80</v>
      </c>
      <c r="I116" s="236">
        <v>100</v>
      </c>
      <c r="J116" s="237">
        <f t="shared" si="1"/>
        <v>800</v>
      </c>
      <c r="K116" s="228"/>
      <c r="L116" s="226"/>
    </row>
    <row r="117" spans="2:12" s="637" customFormat="1">
      <c r="B117" s="653" t="s">
        <v>1479</v>
      </c>
      <c r="C117" s="244" t="s">
        <v>766</v>
      </c>
      <c r="D117" s="240">
        <v>5</v>
      </c>
      <c r="E117" s="642" t="s">
        <v>773</v>
      </c>
      <c r="F117" s="242">
        <v>8</v>
      </c>
      <c r="G117" s="640" t="s">
        <v>785</v>
      </c>
      <c r="H117" s="267">
        <v>80</v>
      </c>
      <c r="I117" s="236">
        <v>100</v>
      </c>
      <c r="J117" s="237">
        <f t="shared" si="1"/>
        <v>800</v>
      </c>
      <c r="K117" s="228"/>
      <c r="L117" s="226"/>
    </row>
    <row r="118" spans="2:12" s="637" customFormat="1">
      <c r="B118" s="653" t="s">
        <v>1480</v>
      </c>
      <c r="C118" s="244" t="s">
        <v>765</v>
      </c>
      <c r="D118" s="240">
        <v>11</v>
      </c>
      <c r="E118" s="642" t="s">
        <v>775</v>
      </c>
      <c r="F118" s="233">
        <v>8</v>
      </c>
      <c r="G118" s="233" t="s">
        <v>785</v>
      </c>
      <c r="H118" s="251">
        <v>80</v>
      </c>
      <c r="I118" s="236">
        <v>100</v>
      </c>
      <c r="J118" s="237">
        <f t="shared" si="1"/>
        <v>800</v>
      </c>
      <c r="K118" s="228"/>
      <c r="L118" s="226"/>
    </row>
    <row r="119" spans="2:12" s="637" customFormat="1">
      <c r="B119" s="653" t="s">
        <v>1481</v>
      </c>
      <c r="C119" s="244" t="s">
        <v>765</v>
      </c>
      <c r="D119" s="240">
        <v>20</v>
      </c>
      <c r="E119" s="642" t="s">
        <v>821</v>
      </c>
      <c r="F119" s="242">
        <v>1</v>
      </c>
      <c r="G119" s="640" t="s">
        <v>788</v>
      </c>
      <c r="H119" s="267">
        <v>214244.41</v>
      </c>
      <c r="I119" s="236">
        <v>267805.51</v>
      </c>
      <c r="J119" s="237">
        <f t="shared" si="1"/>
        <v>267805.51</v>
      </c>
      <c r="K119" s="228"/>
      <c r="L119" s="226"/>
    </row>
    <row r="120" spans="2:12" s="637" customFormat="1">
      <c r="B120" s="653" t="s">
        <v>19</v>
      </c>
      <c r="C120" s="244"/>
      <c r="D120" s="240"/>
      <c r="E120" s="667" t="s">
        <v>822</v>
      </c>
      <c r="F120" s="641"/>
      <c r="G120" s="641"/>
      <c r="H120" s="668"/>
      <c r="I120" s="669"/>
      <c r="J120" s="237">
        <f t="shared" si="1"/>
        <v>0</v>
      </c>
      <c r="K120" s="228"/>
      <c r="L120" s="226"/>
    </row>
    <row r="121" spans="2:12" s="637" customFormat="1">
      <c r="B121" s="653" t="s">
        <v>1482</v>
      </c>
      <c r="C121" s="244"/>
      <c r="D121" s="240"/>
      <c r="E121" s="667" t="s">
        <v>823</v>
      </c>
      <c r="F121" s="671"/>
      <c r="G121" s="671"/>
      <c r="H121" s="668"/>
      <c r="I121" s="669"/>
      <c r="J121" s="237">
        <f t="shared" si="1"/>
        <v>0</v>
      </c>
      <c r="K121" s="228"/>
      <c r="L121" s="226"/>
    </row>
    <row r="122" spans="2:12" s="637" customFormat="1">
      <c r="B122" s="653" t="s">
        <v>1483</v>
      </c>
      <c r="C122" s="244" t="s">
        <v>766</v>
      </c>
      <c r="D122" s="231">
        <v>3</v>
      </c>
      <c r="E122" s="750" t="s">
        <v>771</v>
      </c>
      <c r="F122" s="641">
        <v>6</v>
      </c>
      <c r="G122" s="641" t="s">
        <v>785</v>
      </c>
      <c r="H122" s="668">
        <v>150</v>
      </c>
      <c r="I122" s="669">
        <v>187.5</v>
      </c>
      <c r="J122" s="237">
        <f t="shared" si="1"/>
        <v>1125</v>
      </c>
      <c r="K122" s="228"/>
      <c r="L122" s="226"/>
    </row>
    <row r="123" spans="2:12" s="637" customFormat="1">
      <c r="B123" s="653" t="s">
        <v>1484</v>
      </c>
      <c r="C123" s="244" t="s">
        <v>766</v>
      </c>
      <c r="D123" s="240">
        <v>2</v>
      </c>
      <c r="E123" s="667" t="s">
        <v>770</v>
      </c>
      <c r="F123" s="641">
        <v>6</v>
      </c>
      <c r="G123" s="641" t="s">
        <v>785</v>
      </c>
      <c r="H123" s="668">
        <v>80</v>
      </c>
      <c r="I123" s="669">
        <v>100</v>
      </c>
      <c r="J123" s="237">
        <f t="shared" si="1"/>
        <v>600</v>
      </c>
      <c r="K123" s="228"/>
      <c r="L123" s="226"/>
    </row>
    <row r="124" spans="2:12" s="637" customFormat="1">
      <c r="B124" s="653" t="s">
        <v>1485</v>
      </c>
      <c r="C124" s="244" t="s">
        <v>765</v>
      </c>
      <c r="D124" s="240">
        <v>8</v>
      </c>
      <c r="E124" s="667" t="s">
        <v>774</v>
      </c>
      <c r="F124" s="641">
        <v>6</v>
      </c>
      <c r="G124" s="641" t="s">
        <v>785</v>
      </c>
      <c r="H124" s="668">
        <v>40</v>
      </c>
      <c r="I124" s="669">
        <v>50</v>
      </c>
      <c r="J124" s="237">
        <f t="shared" si="1"/>
        <v>300</v>
      </c>
      <c r="K124" s="228"/>
      <c r="L124" s="226"/>
    </row>
    <row r="125" spans="2:12" s="637" customFormat="1">
      <c r="B125" s="653" t="s">
        <v>1486</v>
      </c>
      <c r="C125" s="244"/>
      <c r="D125" s="240"/>
      <c r="E125" s="667" t="s">
        <v>824</v>
      </c>
      <c r="F125" s="641"/>
      <c r="G125" s="641"/>
      <c r="H125" s="668"/>
      <c r="I125" s="669"/>
      <c r="J125" s="237">
        <f t="shared" si="1"/>
        <v>0</v>
      </c>
      <c r="K125" s="228"/>
      <c r="L125" s="226"/>
    </row>
    <row r="126" spans="2:12" s="637" customFormat="1">
      <c r="B126" s="653" t="s">
        <v>1487</v>
      </c>
      <c r="C126" s="244" t="s">
        <v>765</v>
      </c>
      <c r="D126" s="240">
        <v>21</v>
      </c>
      <c r="E126" s="667" t="s">
        <v>825</v>
      </c>
      <c r="F126" s="641">
        <v>1</v>
      </c>
      <c r="G126" s="641" t="s">
        <v>788</v>
      </c>
      <c r="H126" s="668" t="s">
        <v>833</v>
      </c>
      <c r="I126" s="669" t="s">
        <v>833</v>
      </c>
      <c r="J126" s="237"/>
      <c r="K126" s="228"/>
      <c r="L126" s="226"/>
    </row>
    <row r="127" spans="2:12" s="637" customFormat="1">
      <c r="B127" s="653" t="s">
        <v>1488</v>
      </c>
      <c r="C127" s="244"/>
      <c r="D127" s="240"/>
      <c r="E127" s="667" t="s">
        <v>826</v>
      </c>
      <c r="F127" s="641"/>
      <c r="G127" s="641"/>
      <c r="H127" s="668"/>
      <c r="I127" s="669"/>
      <c r="J127" s="237">
        <f t="shared" ref="J127:J190" si="2">F127*I127</f>
        <v>0</v>
      </c>
      <c r="K127" s="228"/>
      <c r="L127" s="226"/>
    </row>
    <row r="128" spans="2:12" s="637" customFormat="1">
      <c r="B128" s="653" t="s">
        <v>1489</v>
      </c>
      <c r="C128" s="244" t="s">
        <v>766</v>
      </c>
      <c r="D128" s="231">
        <v>2</v>
      </c>
      <c r="E128" s="750" t="s">
        <v>770</v>
      </c>
      <c r="F128" s="641">
        <v>16</v>
      </c>
      <c r="G128" s="641" t="s">
        <v>785</v>
      </c>
      <c r="H128" s="668">
        <v>80</v>
      </c>
      <c r="I128" s="669">
        <v>100</v>
      </c>
      <c r="J128" s="237">
        <f t="shared" si="2"/>
        <v>1600</v>
      </c>
      <c r="K128" s="228"/>
      <c r="L128" s="226"/>
    </row>
    <row r="129" spans="2:12" s="637" customFormat="1">
      <c r="B129" s="653" t="s">
        <v>1490</v>
      </c>
      <c r="C129" s="244" t="s">
        <v>766</v>
      </c>
      <c r="D129" s="240">
        <v>3</v>
      </c>
      <c r="E129" s="667" t="s">
        <v>771</v>
      </c>
      <c r="F129" s="641">
        <v>16</v>
      </c>
      <c r="G129" s="641" t="s">
        <v>785</v>
      </c>
      <c r="H129" s="668">
        <v>150</v>
      </c>
      <c r="I129" s="669">
        <v>187.5</v>
      </c>
      <c r="J129" s="237">
        <f t="shared" si="2"/>
        <v>3000</v>
      </c>
      <c r="K129" s="228"/>
      <c r="L129" s="226"/>
    </row>
    <row r="130" spans="2:12" s="637" customFormat="1">
      <c r="B130" s="653" t="s">
        <v>1491</v>
      </c>
      <c r="C130" s="244" t="s">
        <v>765</v>
      </c>
      <c r="D130" s="240">
        <v>4</v>
      </c>
      <c r="E130" s="667" t="s">
        <v>772</v>
      </c>
      <c r="F130" s="641">
        <v>16</v>
      </c>
      <c r="G130" s="641" t="s">
        <v>785</v>
      </c>
      <c r="H130" s="668">
        <v>80</v>
      </c>
      <c r="I130" s="669">
        <v>100</v>
      </c>
      <c r="J130" s="237">
        <f t="shared" si="2"/>
        <v>1600</v>
      </c>
      <c r="K130" s="228"/>
      <c r="L130" s="226"/>
    </row>
    <row r="131" spans="2:12" s="637" customFormat="1">
      <c r="B131" s="653" t="s">
        <v>1492</v>
      </c>
      <c r="C131" s="244" t="s">
        <v>766</v>
      </c>
      <c r="D131" s="240">
        <v>5</v>
      </c>
      <c r="E131" s="667" t="s">
        <v>773</v>
      </c>
      <c r="F131" s="641">
        <v>16</v>
      </c>
      <c r="G131" s="641" t="s">
        <v>785</v>
      </c>
      <c r="H131" s="668">
        <v>80</v>
      </c>
      <c r="I131" s="669">
        <v>100</v>
      </c>
      <c r="J131" s="237">
        <f t="shared" si="2"/>
        <v>1600</v>
      </c>
      <c r="K131" s="228"/>
      <c r="L131" s="226"/>
    </row>
    <row r="132" spans="2:12" s="637" customFormat="1">
      <c r="B132" s="653" t="s">
        <v>1493</v>
      </c>
      <c r="C132" s="244" t="s">
        <v>765</v>
      </c>
      <c r="D132" s="240">
        <v>37</v>
      </c>
      <c r="E132" s="667" t="s">
        <v>800</v>
      </c>
      <c r="F132" s="641">
        <v>1</v>
      </c>
      <c r="G132" s="641" t="s">
        <v>819</v>
      </c>
      <c r="H132" s="668">
        <v>19.25</v>
      </c>
      <c r="I132" s="669">
        <v>24.06</v>
      </c>
      <c r="J132" s="237">
        <f t="shared" si="2"/>
        <v>24.06</v>
      </c>
      <c r="K132" s="228"/>
      <c r="L132" s="226"/>
    </row>
    <row r="133" spans="2:12" s="637" customFormat="1">
      <c r="B133" s="653" t="s">
        <v>256</v>
      </c>
      <c r="C133" s="244"/>
      <c r="D133" s="240"/>
      <c r="E133" s="667" t="s">
        <v>827</v>
      </c>
      <c r="F133" s="641"/>
      <c r="G133" s="641"/>
      <c r="H133" s="668"/>
      <c r="I133" s="669"/>
      <c r="J133" s="237">
        <f t="shared" si="2"/>
        <v>0</v>
      </c>
      <c r="K133" s="228"/>
      <c r="L133" s="226"/>
    </row>
    <row r="134" spans="2:12" s="637" customFormat="1">
      <c r="B134" s="653" t="s">
        <v>1494</v>
      </c>
      <c r="C134" s="244"/>
      <c r="D134" s="231"/>
      <c r="E134" s="750" t="s">
        <v>828</v>
      </c>
      <c r="F134" s="641"/>
      <c r="G134" s="641"/>
      <c r="H134" s="668"/>
      <c r="I134" s="669"/>
      <c r="J134" s="237">
        <f t="shared" si="2"/>
        <v>0</v>
      </c>
      <c r="K134" s="228"/>
      <c r="L134" s="226"/>
    </row>
    <row r="135" spans="2:12" s="637" customFormat="1">
      <c r="B135" s="653" t="s">
        <v>1495</v>
      </c>
      <c r="C135" s="244" t="s">
        <v>766</v>
      </c>
      <c r="D135" s="240">
        <v>3</v>
      </c>
      <c r="E135" s="667" t="s">
        <v>771</v>
      </c>
      <c r="F135" s="641">
        <v>4</v>
      </c>
      <c r="G135" s="641" t="s">
        <v>785</v>
      </c>
      <c r="H135" s="668">
        <v>150</v>
      </c>
      <c r="I135" s="669">
        <v>187.5</v>
      </c>
      <c r="J135" s="237">
        <f t="shared" si="2"/>
        <v>750</v>
      </c>
      <c r="K135" s="228"/>
      <c r="L135" s="226"/>
    </row>
    <row r="136" spans="2:12" s="637" customFormat="1">
      <c r="B136" s="653" t="s">
        <v>1496</v>
      </c>
      <c r="C136" s="244" t="s">
        <v>765</v>
      </c>
      <c r="D136" s="240">
        <v>4</v>
      </c>
      <c r="E136" s="667" t="s">
        <v>772</v>
      </c>
      <c r="F136" s="641">
        <v>20</v>
      </c>
      <c r="G136" s="641" t="s">
        <v>785</v>
      </c>
      <c r="H136" s="668">
        <v>80</v>
      </c>
      <c r="I136" s="669">
        <v>100</v>
      </c>
      <c r="J136" s="237">
        <f t="shared" si="2"/>
        <v>2000</v>
      </c>
      <c r="K136" s="228"/>
      <c r="L136" s="226"/>
    </row>
    <row r="137" spans="2:12" s="637" customFormat="1">
      <c r="B137" s="653" t="s">
        <v>1497</v>
      </c>
      <c r="C137" s="244" t="s">
        <v>765</v>
      </c>
      <c r="D137" s="240">
        <v>1</v>
      </c>
      <c r="E137" s="667" t="s">
        <v>769</v>
      </c>
      <c r="F137" s="641">
        <v>10</v>
      </c>
      <c r="G137" s="641" t="s">
        <v>785</v>
      </c>
      <c r="H137" s="668">
        <v>25</v>
      </c>
      <c r="I137" s="669">
        <v>31.25</v>
      </c>
      <c r="J137" s="237">
        <f t="shared" si="2"/>
        <v>312.5</v>
      </c>
      <c r="K137" s="228"/>
      <c r="L137" s="226"/>
    </row>
    <row r="138" spans="2:12" s="637" customFormat="1">
      <c r="B138" s="653" t="s">
        <v>1498</v>
      </c>
      <c r="C138" s="244" t="s">
        <v>765</v>
      </c>
      <c r="D138" s="240">
        <v>31</v>
      </c>
      <c r="E138" s="667" t="s">
        <v>784</v>
      </c>
      <c r="F138" s="641">
        <v>50</v>
      </c>
      <c r="G138" s="641" t="s">
        <v>788</v>
      </c>
      <c r="H138" s="668">
        <v>10.5</v>
      </c>
      <c r="I138" s="669">
        <v>13.13</v>
      </c>
      <c r="J138" s="237">
        <f t="shared" si="2"/>
        <v>656.5</v>
      </c>
      <c r="K138" s="228"/>
      <c r="L138" s="226"/>
    </row>
    <row r="139" spans="2:12" s="637" customFormat="1">
      <c r="B139" s="653" t="s">
        <v>1499</v>
      </c>
      <c r="C139" s="244" t="s">
        <v>765</v>
      </c>
      <c r="D139" s="240">
        <v>1</v>
      </c>
      <c r="E139" s="667" t="s">
        <v>780</v>
      </c>
      <c r="F139" s="641">
        <v>1</v>
      </c>
      <c r="G139" s="641" t="s">
        <v>787</v>
      </c>
      <c r="H139" s="668">
        <v>10</v>
      </c>
      <c r="I139" s="669">
        <v>12.5</v>
      </c>
      <c r="J139" s="237">
        <f t="shared" si="2"/>
        <v>12.5</v>
      </c>
      <c r="K139" s="228"/>
      <c r="L139" s="226"/>
    </row>
    <row r="140" spans="2:12" s="637" customFormat="1">
      <c r="B140" s="653" t="s">
        <v>1500</v>
      </c>
      <c r="C140" s="244" t="s">
        <v>765</v>
      </c>
      <c r="D140" s="231">
        <v>22</v>
      </c>
      <c r="E140" s="750" t="s">
        <v>783</v>
      </c>
      <c r="F140" s="641">
        <v>1</v>
      </c>
      <c r="G140" s="641" t="s">
        <v>789</v>
      </c>
      <c r="H140" s="668">
        <v>5.19</v>
      </c>
      <c r="I140" s="669">
        <v>6.49</v>
      </c>
      <c r="J140" s="237">
        <f t="shared" si="2"/>
        <v>6.49</v>
      </c>
      <c r="K140" s="228"/>
      <c r="L140" s="226"/>
    </row>
    <row r="141" spans="2:12" s="637" customFormat="1">
      <c r="B141" s="653" t="s">
        <v>1501</v>
      </c>
      <c r="C141" s="244" t="s">
        <v>765</v>
      </c>
      <c r="D141" s="240">
        <v>17</v>
      </c>
      <c r="E141" s="667" t="s">
        <v>791</v>
      </c>
      <c r="F141" s="641">
        <v>5</v>
      </c>
      <c r="G141" s="641" t="s">
        <v>788</v>
      </c>
      <c r="H141" s="668">
        <v>7.15</v>
      </c>
      <c r="I141" s="669">
        <v>8.94</v>
      </c>
      <c r="J141" s="237">
        <f t="shared" si="2"/>
        <v>44.7</v>
      </c>
      <c r="K141" s="228"/>
      <c r="L141" s="226"/>
    </row>
    <row r="142" spans="2:12" s="637" customFormat="1" ht="51">
      <c r="B142" s="653" t="s">
        <v>328</v>
      </c>
      <c r="C142" s="244"/>
      <c r="D142" s="240"/>
      <c r="E142" s="667" t="s">
        <v>829</v>
      </c>
      <c r="F142" s="641"/>
      <c r="G142" s="641"/>
      <c r="H142" s="668"/>
      <c r="I142" s="669"/>
      <c r="J142" s="237">
        <f t="shared" si="2"/>
        <v>0</v>
      </c>
      <c r="K142" s="228"/>
      <c r="L142" s="226"/>
    </row>
    <row r="143" spans="2:12" s="637" customFormat="1">
      <c r="B143" s="653" t="s">
        <v>1502</v>
      </c>
      <c r="C143" s="244" t="s">
        <v>766</v>
      </c>
      <c r="D143" s="240">
        <v>3</v>
      </c>
      <c r="E143" s="667" t="s">
        <v>771</v>
      </c>
      <c r="F143" s="641">
        <v>8</v>
      </c>
      <c r="G143" s="641" t="s">
        <v>785</v>
      </c>
      <c r="H143" s="668">
        <v>150</v>
      </c>
      <c r="I143" s="669">
        <v>187.5</v>
      </c>
      <c r="J143" s="237">
        <f t="shared" si="2"/>
        <v>1500</v>
      </c>
      <c r="K143" s="228"/>
      <c r="L143" s="226"/>
    </row>
    <row r="144" spans="2:12" s="637" customFormat="1">
      <c r="B144" s="653" t="s">
        <v>1503</v>
      </c>
      <c r="C144" s="244" t="s">
        <v>765</v>
      </c>
      <c r="D144" s="240">
        <v>4</v>
      </c>
      <c r="E144" s="667" t="s">
        <v>772</v>
      </c>
      <c r="F144" s="641">
        <v>8</v>
      </c>
      <c r="G144" s="641" t="s">
        <v>785</v>
      </c>
      <c r="H144" s="668">
        <v>80</v>
      </c>
      <c r="I144" s="669">
        <v>100</v>
      </c>
      <c r="J144" s="237">
        <f t="shared" si="2"/>
        <v>800</v>
      </c>
      <c r="K144" s="228"/>
      <c r="L144" s="226"/>
    </row>
    <row r="145" spans="2:12" s="637" customFormat="1">
      <c r="B145" s="653" t="s">
        <v>1504</v>
      </c>
      <c r="C145" s="244" t="s">
        <v>765</v>
      </c>
      <c r="D145" s="240">
        <v>1</v>
      </c>
      <c r="E145" s="667" t="s">
        <v>769</v>
      </c>
      <c r="F145" s="641">
        <v>6</v>
      </c>
      <c r="G145" s="641" t="s">
        <v>785</v>
      </c>
      <c r="H145" s="668">
        <v>25</v>
      </c>
      <c r="I145" s="669">
        <v>31.25</v>
      </c>
      <c r="J145" s="237">
        <f t="shared" si="2"/>
        <v>187.5</v>
      </c>
      <c r="K145" s="228"/>
      <c r="L145" s="226"/>
    </row>
    <row r="146" spans="2:12" s="637" customFormat="1">
      <c r="B146" s="653" t="s">
        <v>1505</v>
      </c>
      <c r="C146" s="244" t="s">
        <v>765</v>
      </c>
      <c r="D146" s="231">
        <v>31</v>
      </c>
      <c r="E146" s="750" t="s">
        <v>784</v>
      </c>
      <c r="F146" s="641">
        <v>40</v>
      </c>
      <c r="G146" s="641" t="s">
        <v>788</v>
      </c>
      <c r="H146" s="668">
        <v>10.5</v>
      </c>
      <c r="I146" s="669">
        <v>13.13</v>
      </c>
      <c r="J146" s="237">
        <f t="shared" si="2"/>
        <v>525.20000000000005</v>
      </c>
      <c r="K146" s="228"/>
      <c r="L146" s="226"/>
    </row>
    <row r="147" spans="2:12" s="637" customFormat="1">
      <c r="B147" s="653" t="s">
        <v>1506</v>
      </c>
      <c r="C147" s="244" t="s">
        <v>765</v>
      </c>
      <c r="D147" s="240">
        <v>1</v>
      </c>
      <c r="E147" s="667" t="s">
        <v>780</v>
      </c>
      <c r="F147" s="641">
        <v>2</v>
      </c>
      <c r="G147" s="641" t="s">
        <v>787</v>
      </c>
      <c r="H147" s="668">
        <v>10</v>
      </c>
      <c r="I147" s="669">
        <v>12.5</v>
      </c>
      <c r="J147" s="237">
        <f t="shared" si="2"/>
        <v>25</v>
      </c>
      <c r="K147" s="228"/>
      <c r="L147" s="226"/>
    </row>
    <row r="148" spans="2:12" s="637" customFormat="1">
      <c r="B148" s="653" t="s">
        <v>1507</v>
      </c>
      <c r="C148" s="244" t="s">
        <v>765</v>
      </c>
      <c r="D148" s="240">
        <v>17</v>
      </c>
      <c r="E148" s="667" t="s">
        <v>791</v>
      </c>
      <c r="F148" s="641">
        <v>2</v>
      </c>
      <c r="G148" s="641" t="s">
        <v>788</v>
      </c>
      <c r="H148" s="668">
        <v>7.15</v>
      </c>
      <c r="I148" s="669">
        <v>8.94</v>
      </c>
      <c r="J148" s="237">
        <f t="shared" si="2"/>
        <v>17.88</v>
      </c>
      <c r="K148" s="228"/>
      <c r="L148" s="226"/>
    </row>
    <row r="149" spans="2:12" s="637" customFormat="1">
      <c r="B149" s="653" t="s">
        <v>1508</v>
      </c>
      <c r="C149" s="244" t="s">
        <v>765</v>
      </c>
      <c r="D149" s="240">
        <v>10</v>
      </c>
      <c r="E149" s="667" t="s">
        <v>782</v>
      </c>
      <c r="F149" s="641">
        <v>20</v>
      </c>
      <c r="G149" s="641" t="s">
        <v>788</v>
      </c>
      <c r="H149" s="668">
        <v>26.5</v>
      </c>
      <c r="I149" s="669">
        <v>33.130000000000003</v>
      </c>
      <c r="J149" s="237">
        <f t="shared" si="2"/>
        <v>662.6</v>
      </c>
      <c r="K149" s="228"/>
      <c r="L149" s="226"/>
    </row>
    <row r="150" spans="2:12" s="637" customFormat="1">
      <c r="B150" s="653" t="s">
        <v>1509</v>
      </c>
      <c r="C150" s="244" t="s">
        <v>765</v>
      </c>
      <c r="D150" s="240">
        <v>20</v>
      </c>
      <c r="E150" s="667" t="s">
        <v>809</v>
      </c>
      <c r="F150" s="641">
        <v>20</v>
      </c>
      <c r="G150" s="641" t="s">
        <v>788</v>
      </c>
      <c r="H150" s="668">
        <v>24.23</v>
      </c>
      <c r="I150" s="669">
        <v>30.29</v>
      </c>
      <c r="J150" s="237">
        <f t="shared" si="2"/>
        <v>605.79999999999995</v>
      </c>
      <c r="K150" s="228"/>
      <c r="L150" s="226"/>
    </row>
    <row r="151" spans="2:12" s="637" customFormat="1">
      <c r="B151" s="653" t="s">
        <v>1510</v>
      </c>
      <c r="C151" s="244" t="s">
        <v>765</v>
      </c>
      <c r="D151" s="240">
        <v>33</v>
      </c>
      <c r="E151" s="667" t="s">
        <v>830</v>
      </c>
      <c r="F151" s="641">
        <v>1</v>
      </c>
      <c r="G151" s="641" t="s">
        <v>35</v>
      </c>
      <c r="H151" s="668">
        <v>550</v>
      </c>
      <c r="I151" s="669">
        <v>687.5</v>
      </c>
      <c r="J151" s="237">
        <f t="shared" si="2"/>
        <v>687.5</v>
      </c>
      <c r="K151" s="228"/>
      <c r="L151" s="226"/>
    </row>
    <row r="152" spans="2:12" s="637" customFormat="1">
      <c r="B152" s="653" t="s">
        <v>1511</v>
      </c>
      <c r="C152" s="244" t="s">
        <v>765</v>
      </c>
      <c r="D152" s="231">
        <v>16</v>
      </c>
      <c r="E152" s="750" t="s">
        <v>792</v>
      </c>
      <c r="F152" s="641">
        <v>20</v>
      </c>
      <c r="G152" s="641" t="s">
        <v>788</v>
      </c>
      <c r="H152" s="668">
        <v>4</v>
      </c>
      <c r="I152" s="669">
        <v>5</v>
      </c>
      <c r="J152" s="237">
        <f t="shared" si="2"/>
        <v>100</v>
      </c>
      <c r="K152" s="228"/>
      <c r="L152" s="226"/>
    </row>
    <row r="153" spans="2:12" s="637" customFormat="1">
      <c r="B153" s="653" t="s">
        <v>743</v>
      </c>
      <c r="C153" s="244"/>
      <c r="D153" s="240"/>
      <c r="E153" s="667" t="s">
        <v>831</v>
      </c>
      <c r="F153" s="641"/>
      <c r="G153" s="641"/>
      <c r="H153" s="668"/>
      <c r="I153" s="669"/>
      <c r="J153" s="237">
        <f t="shared" si="2"/>
        <v>0</v>
      </c>
      <c r="K153" s="228"/>
      <c r="L153" s="226"/>
    </row>
    <row r="154" spans="2:12" s="637" customFormat="1">
      <c r="B154" s="653" t="s">
        <v>1512</v>
      </c>
      <c r="C154" s="244" t="s">
        <v>766</v>
      </c>
      <c r="D154" s="240">
        <v>3</v>
      </c>
      <c r="E154" s="667" t="s">
        <v>771</v>
      </c>
      <c r="F154" s="641">
        <v>4</v>
      </c>
      <c r="G154" s="641" t="s">
        <v>785</v>
      </c>
      <c r="H154" s="668">
        <v>150</v>
      </c>
      <c r="I154" s="669">
        <v>187.5</v>
      </c>
      <c r="J154" s="237">
        <f t="shared" si="2"/>
        <v>750</v>
      </c>
      <c r="K154" s="228"/>
      <c r="L154" s="226"/>
    </row>
    <row r="155" spans="2:12" s="637" customFormat="1">
      <c r="B155" s="653" t="s">
        <v>1513</v>
      </c>
      <c r="C155" s="244" t="s">
        <v>766</v>
      </c>
      <c r="D155" s="240">
        <v>2</v>
      </c>
      <c r="E155" s="667" t="s">
        <v>770</v>
      </c>
      <c r="F155" s="641">
        <v>4</v>
      </c>
      <c r="G155" s="641" t="s">
        <v>785</v>
      </c>
      <c r="H155" s="668">
        <v>80</v>
      </c>
      <c r="I155" s="669">
        <v>100</v>
      </c>
      <c r="J155" s="237">
        <f t="shared" si="2"/>
        <v>400</v>
      </c>
      <c r="K155" s="228"/>
      <c r="L155" s="226"/>
    </row>
    <row r="156" spans="2:12" s="637" customFormat="1">
      <c r="B156" s="653" t="s">
        <v>1514</v>
      </c>
      <c r="C156" s="244" t="s">
        <v>765</v>
      </c>
      <c r="D156" s="240">
        <v>4</v>
      </c>
      <c r="E156" s="667" t="s">
        <v>772</v>
      </c>
      <c r="F156" s="641">
        <v>4</v>
      </c>
      <c r="G156" s="641" t="s">
        <v>785</v>
      </c>
      <c r="H156" s="668">
        <v>80</v>
      </c>
      <c r="I156" s="669">
        <v>100</v>
      </c>
      <c r="J156" s="237">
        <f t="shared" si="2"/>
        <v>400</v>
      </c>
      <c r="K156" s="228"/>
      <c r="L156" s="226"/>
    </row>
    <row r="157" spans="2:12" s="637" customFormat="1">
      <c r="B157" s="653" t="s">
        <v>1515</v>
      </c>
      <c r="C157" s="244" t="s">
        <v>765</v>
      </c>
      <c r="D157" s="240">
        <v>1</v>
      </c>
      <c r="E157" s="667" t="s">
        <v>769</v>
      </c>
      <c r="F157" s="641">
        <v>4</v>
      </c>
      <c r="G157" s="641" t="s">
        <v>785</v>
      </c>
      <c r="H157" s="668">
        <v>25</v>
      </c>
      <c r="I157" s="669">
        <v>31.25</v>
      </c>
      <c r="J157" s="237">
        <f t="shared" si="2"/>
        <v>125</v>
      </c>
      <c r="K157" s="228"/>
      <c r="L157" s="226"/>
    </row>
    <row r="158" spans="2:12" s="637" customFormat="1">
      <c r="B158" s="653" t="s">
        <v>1516</v>
      </c>
      <c r="C158" s="244" t="s">
        <v>765</v>
      </c>
      <c r="D158" s="231">
        <v>7</v>
      </c>
      <c r="E158" s="750" t="s">
        <v>804</v>
      </c>
      <c r="F158" s="641">
        <v>4</v>
      </c>
      <c r="G158" s="641" t="s">
        <v>785</v>
      </c>
      <c r="H158" s="668">
        <v>150</v>
      </c>
      <c r="I158" s="669">
        <v>187.5</v>
      </c>
      <c r="J158" s="237">
        <f t="shared" si="2"/>
        <v>750</v>
      </c>
      <c r="K158" s="228"/>
      <c r="L158" s="226"/>
    </row>
    <row r="159" spans="2:12" s="637" customFormat="1">
      <c r="B159" s="653" t="s">
        <v>1517</v>
      </c>
      <c r="C159" s="244" t="s">
        <v>765</v>
      </c>
      <c r="D159" s="240">
        <v>8</v>
      </c>
      <c r="E159" s="667" t="s">
        <v>774</v>
      </c>
      <c r="F159" s="641">
        <v>8</v>
      </c>
      <c r="G159" s="641" t="s">
        <v>785</v>
      </c>
      <c r="H159" s="668">
        <v>40</v>
      </c>
      <c r="I159" s="669">
        <v>50</v>
      </c>
      <c r="J159" s="237">
        <f t="shared" si="2"/>
        <v>400</v>
      </c>
      <c r="K159" s="228"/>
      <c r="L159" s="226"/>
    </row>
    <row r="160" spans="2:12" s="637" customFormat="1">
      <c r="B160" s="653" t="s">
        <v>1518</v>
      </c>
      <c r="C160" s="244" t="s">
        <v>765</v>
      </c>
      <c r="D160" s="240">
        <v>1</v>
      </c>
      <c r="E160" s="667" t="s">
        <v>780</v>
      </c>
      <c r="F160" s="641">
        <v>2</v>
      </c>
      <c r="G160" s="641" t="s">
        <v>787</v>
      </c>
      <c r="H160" s="668">
        <v>10</v>
      </c>
      <c r="I160" s="669">
        <v>12.5</v>
      </c>
      <c r="J160" s="237">
        <f t="shared" si="2"/>
        <v>25</v>
      </c>
      <c r="K160" s="228"/>
      <c r="L160" s="226"/>
    </row>
    <row r="161" spans="2:12" s="637" customFormat="1">
      <c r="B161" s="653" t="s">
        <v>1519</v>
      </c>
      <c r="C161" s="244" t="s">
        <v>765</v>
      </c>
      <c r="D161" s="240">
        <v>22</v>
      </c>
      <c r="E161" s="667" t="s">
        <v>783</v>
      </c>
      <c r="F161" s="641">
        <v>2</v>
      </c>
      <c r="G161" s="641" t="s">
        <v>789</v>
      </c>
      <c r="H161" s="668">
        <v>5.19</v>
      </c>
      <c r="I161" s="669">
        <v>6.49</v>
      </c>
      <c r="J161" s="237">
        <f t="shared" si="2"/>
        <v>12.98</v>
      </c>
      <c r="K161" s="228"/>
      <c r="L161" s="226"/>
    </row>
    <row r="162" spans="2:12" s="637" customFormat="1">
      <c r="B162" s="653" t="s">
        <v>1520</v>
      </c>
      <c r="C162" s="244" t="s">
        <v>765</v>
      </c>
      <c r="D162" s="240">
        <v>31</v>
      </c>
      <c r="E162" s="667" t="s">
        <v>784</v>
      </c>
      <c r="F162" s="641">
        <v>50</v>
      </c>
      <c r="G162" s="641" t="s">
        <v>788</v>
      </c>
      <c r="H162" s="668">
        <v>10.5</v>
      </c>
      <c r="I162" s="669">
        <v>13.13</v>
      </c>
      <c r="J162" s="237">
        <f t="shared" si="2"/>
        <v>656.5</v>
      </c>
      <c r="K162" s="228"/>
      <c r="L162" s="226"/>
    </row>
    <row r="163" spans="2:12" s="637" customFormat="1">
      <c r="B163" s="653" t="s">
        <v>1521</v>
      </c>
      <c r="C163" s="244" t="s">
        <v>765</v>
      </c>
      <c r="D163" s="240">
        <v>10</v>
      </c>
      <c r="E163" s="667" t="s">
        <v>782</v>
      </c>
      <c r="F163" s="641">
        <v>50</v>
      </c>
      <c r="G163" s="641" t="s">
        <v>788</v>
      </c>
      <c r="H163" s="668">
        <v>26.5</v>
      </c>
      <c r="I163" s="669">
        <v>33.130000000000003</v>
      </c>
      <c r="J163" s="237">
        <f t="shared" si="2"/>
        <v>1656.5</v>
      </c>
      <c r="K163" s="228"/>
      <c r="L163" s="226"/>
    </row>
    <row r="164" spans="2:12" s="637" customFormat="1">
      <c r="B164" s="653" t="s">
        <v>1522</v>
      </c>
      <c r="C164" s="244" t="s">
        <v>765</v>
      </c>
      <c r="D164" s="231">
        <v>33</v>
      </c>
      <c r="E164" s="750" t="s">
        <v>830</v>
      </c>
      <c r="F164" s="641">
        <v>2</v>
      </c>
      <c r="G164" s="641" t="s">
        <v>35</v>
      </c>
      <c r="H164" s="668">
        <v>550</v>
      </c>
      <c r="I164" s="669">
        <v>687.5</v>
      </c>
      <c r="J164" s="237">
        <f t="shared" si="2"/>
        <v>1375</v>
      </c>
      <c r="K164" s="228"/>
      <c r="L164" s="226"/>
    </row>
    <row r="165" spans="2:12" s="637" customFormat="1" ht="51">
      <c r="B165" s="653" t="s">
        <v>1523</v>
      </c>
      <c r="C165" s="244"/>
      <c r="D165" s="240"/>
      <c r="E165" s="667" t="s">
        <v>832</v>
      </c>
      <c r="F165" s="641"/>
      <c r="G165" s="641"/>
      <c r="H165" s="668"/>
      <c r="I165" s="669"/>
      <c r="J165" s="237">
        <f t="shared" si="2"/>
        <v>0</v>
      </c>
      <c r="K165" s="228"/>
      <c r="L165" s="226"/>
    </row>
    <row r="166" spans="2:12" s="637" customFormat="1">
      <c r="B166" s="653" t="s">
        <v>1524</v>
      </c>
      <c r="C166" s="244" t="s">
        <v>766</v>
      </c>
      <c r="D166" s="240">
        <v>3</v>
      </c>
      <c r="E166" s="667" t="s">
        <v>771</v>
      </c>
      <c r="F166" s="641">
        <v>8</v>
      </c>
      <c r="G166" s="641" t="s">
        <v>785</v>
      </c>
      <c r="H166" s="668">
        <v>150</v>
      </c>
      <c r="I166" s="669">
        <v>187.5</v>
      </c>
      <c r="J166" s="237">
        <f t="shared" si="2"/>
        <v>1500</v>
      </c>
      <c r="K166" s="228"/>
      <c r="L166" s="226"/>
    </row>
    <row r="167" spans="2:12" s="637" customFormat="1">
      <c r="B167" s="653" t="s">
        <v>1525</v>
      </c>
      <c r="C167" s="244" t="s">
        <v>765</v>
      </c>
      <c r="D167" s="240">
        <v>4</v>
      </c>
      <c r="E167" s="667" t="s">
        <v>772</v>
      </c>
      <c r="F167" s="641">
        <v>10</v>
      </c>
      <c r="G167" s="641" t="s">
        <v>785</v>
      </c>
      <c r="H167" s="668">
        <v>80</v>
      </c>
      <c r="I167" s="669">
        <v>100</v>
      </c>
      <c r="J167" s="237">
        <f t="shared" si="2"/>
        <v>1000</v>
      </c>
      <c r="K167" s="228"/>
      <c r="L167" s="226"/>
    </row>
    <row r="168" spans="2:12" s="637" customFormat="1">
      <c r="B168" s="653" t="s">
        <v>1526</v>
      </c>
      <c r="C168" s="244" t="s">
        <v>765</v>
      </c>
      <c r="D168" s="240">
        <v>7</v>
      </c>
      <c r="E168" s="667" t="s">
        <v>804</v>
      </c>
      <c r="F168" s="641">
        <v>20</v>
      </c>
      <c r="G168" s="641" t="s">
        <v>785</v>
      </c>
      <c r="H168" s="668">
        <v>150</v>
      </c>
      <c r="I168" s="669">
        <v>187.5</v>
      </c>
      <c r="J168" s="237">
        <f t="shared" si="2"/>
        <v>3750</v>
      </c>
      <c r="K168" s="228"/>
      <c r="L168" s="226"/>
    </row>
    <row r="169" spans="2:12" s="637" customFormat="1">
      <c r="B169" s="653" t="s">
        <v>1527</v>
      </c>
      <c r="C169" s="244" t="s">
        <v>765</v>
      </c>
      <c r="D169" s="240">
        <v>8</v>
      </c>
      <c r="E169" s="667" t="s">
        <v>774</v>
      </c>
      <c r="F169" s="641">
        <v>16</v>
      </c>
      <c r="G169" s="641" t="s">
        <v>785</v>
      </c>
      <c r="H169" s="668">
        <v>40</v>
      </c>
      <c r="I169" s="669">
        <v>50</v>
      </c>
      <c r="J169" s="237">
        <f t="shared" si="2"/>
        <v>800</v>
      </c>
      <c r="K169" s="228"/>
      <c r="L169" s="226"/>
    </row>
    <row r="170" spans="2:12" s="637" customFormat="1">
      <c r="B170" s="653" t="s">
        <v>1528</v>
      </c>
      <c r="C170" s="244" t="s">
        <v>765</v>
      </c>
      <c r="D170" s="231">
        <v>1</v>
      </c>
      <c r="E170" s="750" t="s">
        <v>769</v>
      </c>
      <c r="F170" s="641">
        <v>16</v>
      </c>
      <c r="G170" s="641" t="s">
        <v>785</v>
      </c>
      <c r="H170" s="668">
        <v>25</v>
      </c>
      <c r="I170" s="669">
        <v>31.25</v>
      </c>
      <c r="J170" s="237">
        <f t="shared" si="2"/>
        <v>500</v>
      </c>
      <c r="K170" s="228"/>
      <c r="L170" s="226"/>
    </row>
    <row r="171" spans="2:12" s="637" customFormat="1">
      <c r="B171" s="653" t="s">
        <v>1529</v>
      </c>
      <c r="C171" s="244" t="s">
        <v>765</v>
      </c>
      <c r="D171" s="240">
        <v>31</v>
      </c>
      <c r="E171" s="667" t="s">
        <v>784</v>
      </c>
      <c r="F171" s="641">
        <v>200</v>
      </c>
      <c r="G171" s="641" t="s">
        <v>788</v>
      </c>
      <c r="H171" s="668">
        <v>10.5</v>
      </c>
      <c r="I171" s="669">
        <v>13.13</v>
      </c>
      <c r="J171" s="237">
        <f t="shared" si="2"/>
        <v>2626</v>
      </c>
      <c r="K171" s="228"/>
      <c r="L171" s="226"/>
    </row>
    <row r="172" spans="2:12" s="637" customFormat="1">
      <c r="B172" s="653" t="s">
        <v>1530</v>
      </c>
      <c r="C172" s="244" t="s">
        <v>765</v>
      </c>
      <c r="D172" s="648">
        <v>22</v>
      </c>
      <c r="E172" s="672" t="s">
        <v>783</v>
      </c>
      <c r="F172" s="673">
        <v>2</v>
      </c>
      <c r="G172" s="684" t="s">
        <v>878</v>
      </c>
      <c r="H172" s="688">
        <v>5.19</v>
      </c>
      <c r="I172" s="689">
        <v>6.49</v>
      </c>
      <c r="J172" s="237">
        <f t="shared" si="2"/>
        <v>12.98</v>
      </c>
      <c r="K172" s="228"/>
      <c r="L172" s="226"/>
    </row>
    <row r="173" spans="2:12" s="637" customFormat="1">
      <c r="B173" s="653" t="s">
        <v>1531</v>
      </c>
      <c r="C173" s="244" t="s">
        <v>765</v>
      </c>
      <c r="D173" s="640">
        <v>47</v>
      </c>
      <c r="E173" s="671" t="s">
        <v>834</v>
      </c>
      <c r="F173" s="641">
        <v>5</v>
      </c>
      <c r="G173" s="683" t="s">
        <v>879</v>
      </c>
      <c r="H173" s="670">
        <v>17.98</v>
      </c>
      <c r="I173" s="690">
        <v>22.48</v>
      </c>
      <c r="J173" s="237">
        <f t="shared" si="2"/>
        <v>112.4</v>
      </c>
      <c r="K173" s="228"/>
      <c r="L173" s="226"/>
    </row>
    <row r="174" spans="2:12" s="637" customFormat="1">
      <c r="B174" s="653" t="s">
        <v>1532</v>
      </c>
      <c r="C174" s="244" t="s">
        <v>765</v>
      </c>
      <c r="D174" s="640">
        <v>44</v>
      </c>
      <c r="E174" s="671" t="s">
        <v>835</v>
      </c>
      <c r="F174" s="641">
        <v>1</v>
      </c>
      <c r="G174" s="683" t="s">
        <v>788</v>
      </c>
      <c r="H174" s="670">
        <v>16.11</v>
      </c>
      <c r="I174" s="690">
        <v>20.14</v>
      </c>
      <c r="J174" s="237">
        <f t="shared" si="2"/>
        <v>20.14</v>
      </c>
      <c r="K174" s="228"/>
      <c r="L174" s="226"/>
    </row>
    <row r="175" spans="2:12" s="637" customFormat="1">
      <c r="B175" s="653" t="s">
        <v>1533</v>
      </c>
      <c r="C175" s="244" t="s">
        <v>765</v>
      </c>
      <c r="D175" s="640">
        <v>27</v>
      </c>
      <c r="E175" s="671" t="s">
        <v>836</v>
      </c>
      <c r="F175" s="641">
        <v>1</v>
      </c>
      <c r="G175" s="683" t="s">
        <v>788</v>
      </c>
      <c r="H175" s="670">
        <v>25.58</v>
      </c>
      <c r="I175" s="690">
        <v>31.98</v>
      </c>
      <c r="J175" s="237">
        <f t="shared" si="2"/>
        <v>31.98</v>
      </c>
      <c r="K175" s="228"/>
      <c r="L175" s="226"/>
    </row>
    <row r="176" spans="2:12" s="637" customFormat="1">
      <c r="B176" s="653" t="s">
        <v>1534</v>
      </c>
      <c r="C176" s="244" t="s">
        <v>765</v>
      </c>
      <c r="D176" s="640">
        <v>5</v>
      </c>
      <c r="E176" s="641" t="s">
        <v>837</v>
      </c>
      <c r="F176" s="641">
        <v>1</v>
      </c>
      <c r="G176" s="683" t="s">
        <v>788</v>
      </c>
      <c r="H176" s="670">
        <v>12.29</v>
      </c>
      <c r="I176" s="691">
        <v>15.36</v>
      </c>
      <c r="J176" s="237">
        <f t="shared" si="2"/>
        <v>15.36</v>
      </c>
      <c r="K176" s="228"/>
      <c r="L176" s="226"/>
    </row>
    <row r="177" spans="2:12" s="637" customFormat="1">
      <c r="B177" s="653" t="s">
        <v>1535</v>
      </c>
      <c r="C177" s="244" t="s">
        <v>765</v>
      </c>
      <c r="D177" s="640">
        <v>6</v>
      </c>
      <c r="E177" s="671" t="s">
        <v>838</v>
      </c>
      <c r="F177" s="641">
        <v>1</v>
      </c>
      <c r="G177" s="683" t="s">
        <v>788</v>
      </c>
      <c r="H177" s="670">
        <v>16.8</v>
      </c>
      <c r="I177" s="690">
        <v>21</v>
      </c>
      <c r="J177" s="237">
        <f t="shared" si="2"/>
        <v>21</v>
      </c>
      <c r="K177" s="228"/>
      <c r="L177" s="226"/>
    </row>
    <row r="178" spans="2:12" s="637" customFormat="1">
      <c r="B178" s="653" t="s">
        <v>1536</v>
      </c>
      <c r="C178" s="244" t="s">
        <v>765</v>
      </c>
      <c r="D178" s="640">
        <v>4</v>
      </c>
      <c r="E178" s="641" t="s">
        <v>839</v>
      </c>
      <c r="F178" s="641">
        <v>10</v>
      </c>
      <c r="G178" s="683" t="s">
        <v>757</v>
      </c>
      <c r="H178" s="670">
        <v>355.32</v>
      </c>
      <c r="I178" s="690">
        <v>444.15</v>
      </c>
      <c r="J178" s="237">
        <f t="shared" si="2"/>
        <v>4441.5</v>
      </c>
      <c r="K178" s="228"/>
      <c r="L178" s="226"/>
    </row>
    <row r="179" spans="2:12" s="637" customFormat="1">
      <c r="B179" s="653" t="s">
        <v>1537</v>
      </c>
      <c r="C179" s="244" t="s">
        <v>765</v>
      </c>
      <c r="D179" s="640">
        <v>9</v>
      </c>
      <c r="E179" s="671" t="s">
        <v>840</v>
      </c>
      <c r="F179" s="641">
        <v>50</v>
      </c>
      <c r="G179" s="683" t="s">
        <v>788</v>
      </c>
      <c r="H179" s="670">
        <v>62.43</v>
      </c>
      <c r="I179" s="690">
        <v>78.040000000000006</v>
      </c>
      <c r="J179" s="237">
        <f t="shared" si="2"/>
        <v>3902</v>
      </c>
      <c r="K179" s="228"/>
      <c r="L179" s="226"/>
    </row>
    <row r="180" spans="2:12" s="637" customFormat="1">
      <c r="B180" s="653" t="s">
        <v>1538</v>
      </c>
      <c r="C180" s="244" t="s">
        <v>765</v>
      </c>
      <c r="D180" s="640">
        <v>12</v>
      </c>
      <c r="E180" s="671" t="s">
        <v>841</v>
      </c>
      <c r="F180" s="641">
        <v>1</v>
      </c>
      <c r="G180" s="683" t="s">
        <v>757</v>
      </c>
      <c r="H180" s="670">
        <v>400</v>
      </c>
      <c r="I180" s="690">
        <v>500</v>
      </c>
      <c r="J180" s="237">
        <f t="shared" si="2"/>
        <v>500</v>
      </c>
      <c r="K180" s="228"/>
      <c r="L180" s="226"/>
    </row>
    <row r="181" spans="2:12" s="637" customFormat="1">
      <c r="B181" s="653" t="s">
        <v>1539</v>
      </c>
      <c r="C181" s="244" t="s">
        <v>765</v>
      </c>
      <c r="D181" s="640">
        <v>13</v>
      </c>
      <c r="E181" s="671" t="s">
        <v>842</v>
      </c>
      <c r="F181" s="641">
        <v>1</v>
      </c>
      <c r="G181" s="683" t="s">
        <v>788</v>
      </c>
      <c r="H181" s="670">
        <v>18</v>
      </c>
      <c r="I181" s="690">
        <v>22.5</v>
      </c>
      <c r="J181" s="237">
        <f t="shared" si="2"/>
        <v>22.5</v>
      </c>
      <c r="K181" s="228"/>
      <c r="L181" s="226"/>
    </row>
    <row r="182" spans="2:12" s="637" customFormat="1">
      <c r="B182" s="653" t="s">
        <v>1540</v>
      </c>
      <c r="C182" s="244" t="s">
        <v>765</v>
      </c>
      <c r="D182" s="640">
        <v>14</v>
      </c>
      <c r="E182" s="641" t="s">
        <v>843</v>
      </c>
      <c r="F182" s="641">
        <v>20</v>
      </c>
      <c r="G182" s="683" t="s">
        <v>788</v>
      </c>
      <c r="H182" s="670">
        <v>32.409999999999997</v>
      </c>
      <c r="I182" s="691">
        <v>40.51</v>
      </c>
      <c r="J182" s="237">
        <f t="shared" si="2"/>
        <v>810.2</v>
      </c>
      <c r="K182" s="228"/>
      <c r="L182" s="226"/>
    </row>
    <row r="183" spans="2:12" s="637" customFormat="1">
      <c r="B183" s="653" t="s">
        <v>1541</v>
      </c>
      <c r="C183" s="244" t="s">
        <v>765</v>
      </c>
      <c r="D183" s="640">
        <v>16</v>
      </c>
      <c r="E183" s="671" t="s">
        <v>844</v>
      </c>
      <c r="F183" s="641">
        <v>1</v>
      </c>
      <c r="G183" s="683" t="s">
        <v>788</v>
      </c>
      <c r="H183" s="670">
        <v>390.5</v>
      </c>
      <c r="I183" s="690">
        <v>488.13</v>
      </c>
      <c r="J183" s="237">
        <f t="shared" si="2"/>
        <v>488.13</v>
      </c>
      <c r="K183" s="228"/>
      <c r="L183" s="226"/>
    </row>
    <row r="184" spans="2:12" s="637" customFormat="1">
      <c r="B184" s="653" t="s">
        <v>1542</v>
      </c>
      <c r="C184" s="244" t="s">
        <v>765</v>
      </c>
      <c r="D184" s="640">
        <v>2</v>
      </c>
      <c r="E184" s="641" t="s">
        <v>845</v>
      </c>
      <c r="F184" s="641">
        <v>1</v>
      </c>
      <c r="G184" s="683" t="s">
        <v>788</v>
      </c>
      <c r="H184" s="670">
        <v>20</v>
      </c>
      <c r="I184" s="690">
        <v>25</v>
      </c>
      <c r="J184" s="237">
        <f t="shared" si="2"/>
        <v>25</v>
      </c>
      <c r="K184" s="228"/>
      <c r="L184" s="226"/>
    </row>
    <row r="185" spans="2:12" s="637" customFormat="1">
      <c r="B185" s="653" t="s">
        <v>1543</v>
      </c>
      <c r="C185" s="244" t="s">
        <v>765</v>
      </c>
      <c r="D185" s="640">
        <v>21</v>
      </c>
      <c r="E185" s="671" t="s">
        <v>846</v>
      </c>
      <c r="F185" s="641">
        <v>1</v>
      </c>
      <c r="G185" s="683" t="s">
        <v>788</v>
      </c>
      <c r="H185" s="670">
        <v>41.08</v>
      </c>
      <c r="I185" s="690">
        <v>51.35</v>
      </c>
      <c r="J185" s="237">
        <f t="shared" si="2"/>
        <v>51.35</v>
      </c>
      <c r="K185" s="228"/>
      <c r="L185" s="226"/>
    </row>
    <row r="186" spans="2:12" s="637" customFormat="1">
      <c r="B186" s="653" t="s">
        <v>1544</v>
      </c>
      <c r="C186" s="244" t="s">
        <v>765</v>
      </c>
      <c r="D186" s="640">
        <v>23</v>
      </c>
      <c r="E186" s="671" t="s">
        <v>847</v>
      </c>
      <c r="F186" s="641">
        <v>10</v>
      </c>
      <c r="G186" s="683" t="s">
        <v>788</v>
      </c>
      <c r="H186" s="670">
        <v>13.62</v>
      </c>
      <c r="I186" s="690">
        <v>17.03</v>
      </c>
      <c r="J186" s="237">
        <f t="shared" si="2"/>
        <v>170.3</v>
      </c>
      <c r="K186" s="228"/>
      <c r="L186" s="226"/>
    </row>
    <row r="187" spans="2:12" s="637" customFormat="1">
      <c r="B187" s="653" t="s">
        <v>1545</v>
      </c>
      <c r="C187" s="244" t="s">
        <v>765</v>
      </c>
      <c r="D187" s="640">
        <v>24</v>
      </c>
      <c r="E187" s="671" t="s">
        <v>848</v>
      </c>
      <c r="F187" s="641">
        <v>1</v>
      </c>
      <c r="G187" s="683" t="s">
        <v>788</v>
      </c>
      <c r="H187" s="670">
        <v>24.85</v>
      </c>
      <c r="I187" s="690">
        <v>31.06</v>
      </c>
      <c r="J187" s="237">
        <f t="shared" si="2"/>
        <v>31.06</v>
      </c>
      <c r="K187" s="228"/>
      <c r="L187" s="226"/>
    </row>
    <row r="188" spans="2:12" s="637" customFormat="1">
      <c r="B188" s="653" t="s">
        <v>1546</v>
      </c>
      <c r="C188" s="244" t="s">
        <v>765</v>
      </c>
      <c r="D188" s="640">
        <v>25</v>
      </c>
      <c r="E188" s="641" t="s">
        <v>849</v>
      </c>
      <c r="F188" s="641">
        <v>1</v>
      </c>
      <c r="G188" s="683" t="s">
        <v>788</v>
      </c>
      <c r="H188" s="670">
        <v>124.76</v>
      </c>
      <c r="I188" s="691">
        <v>155.94999999999999</v>
      </c>
      <c r="J188" s="237">
        <f t="shared" si="2"/>
        <v>155.94999999999999</v>
      </c>
      <c r="K188" s="228"/>
      <c r="L188" s="226"/>
    </row>
    <row r="189" spans="2:12" s="637" customFormat="1">
      <c r="B189" s="653" t="s">
        <v>1547</v>
      </c>
      <c r="C189" s="244" t="s">
        <v>765</v>
      </c>
      <c r="D189" s="640">
        <v>26</v>
      </c>
      <c r="E189" s="671" t="s">
        <v>850</v>
      </c>
      <c r="F189" s="641">
        <v>1</v>
      </c>
      <c r="G189" s="683" t="s">
        <v>788</v>
      </c>
      <c r="H189" s="670">
        <v>24.71</v>
      </c>
      <c r="I189" s="690">
        <v>30.89</v>
      </c>
      <c r="J189" s="237">
        <f t="shared" si="2"/>
        <v>30.89</v>
      </c>
      <c r="K189" s="228"/>
      <c r="L189" s="226"/>
    </row>
    <row r="190" spans="2:12" s="637" customFormat="1">
      <c r="B190" s="653" t="s">
        <v>1548</v>
      </c>
      <c r="C190" s="244" t="s">
        <v>765</v>
      </c>
      <c r="D190" s="640">
        <v>30</v>
      </c>
      <c r="E190" s="641" t="s">
        <v>851</v>
      </c>
      <c r="F190" s="641">
        <v>1</v>
      </c>
      <c r="G190" s="683" t="s">
        <v>788</v>
      </c>
      <c r="H190" s="670">
        <v>106.12</v>
      </c>
      <c r="I190" s="690">
        <v>132.65</v>
      </c>
      <c r="J190" s="237">
        <f t="shared" si="2"/>
        <v>132.65</v>
      </c>
      <c r="K190" s="228"/>
      <c r="L190" s="226"/>
    </row>
    <row r="191" spans="2:12" s="637" customFormat="1">
      <c r="B191" s="653" t="s">
        <v>1549</v>
      </c>
      <c r="C191" s="244" t="s">
        <v>765</v>
      </c>
      <c r="D191" s="640">
        <v>34</v>
      </c>
      <c r="E191" s="671" t="s">
        <v>852</v>
      </c>
      <c r="F191" s="641">
        <v>1</v>
      </c>
      <c r="G191" s="683" t="s">
        <v>788</v>
      </c>
      <c r="H191" s="670">
        <v>61.18</v>
      </c>
      <c r="I191" s="690">
        <v>76.48</v>
      </c>
      <c r="J191" s="237">
        <f t="shared" ref="J191:J254" si="3">F191*I191</f>
        <v>76.48</v>
      </c>
      <c r="K191" s="228"/>
      <c r="L191" s="226"/>
    </row>
    <row r="192" spans="2:12" s="637" customFormat="1">
      <c r="B192" s="653" t="s">
        <v>1550</v>
      </c>
      <c r="C192" s="244" t="s">
        <v>765</v>
      </c>
      <c r="D192" s="640">
        <v>35</v>
      </c>
      <c r="E192" s="671" t="s">
        <v>853</v>
      </c>
      <c r="F192" s="641">
        <v>1</v>
      </c>
      <c r="G192" s="683" t="s">
        <v>788</v>
      </c>
      <c r="H192" s="670">
        <v>59.82</v>
      </c>
      <c r="I192" s="690">
        <v>74.78</v>
      </c>
      <c r="J192" s="237">
        <f t="shared" si="3"/>
        <v>74.78</v>
      </c>
      <c r="K192" s="228"/>
      <c r="L192" s="226"/>
    </row>
    <row r="193" spans="2:12" s="637" customFormat="1">
      <c r="B193" s="653" t="s">
        <v>1551</v>
      </c>
      <c r="C193" s="244" t="s">
        <v>765</v>
      </c>
      <c r="D193" s="640">
        <v>36</v>
      </c>
      <c r="E193" s="671" t="s">
        <v>854</v>
      </c>
      <c r="F193" s="641">
        <v>1</v>
      </c>
      <c r="G193" s="683" t="s">
        <v>788</v>
      </c>
      <c r="H193" s="670">
        <v>4.74</v>
      </c>
      <c r="I193" s="690">
        <v>5.93</v>
      </c>
      <c r="J193" s="237">
        <f t="shared" si="3"/>
        <v>5.93</v>
      </c>
      <c r="K193" s="228"/>
      <c r="L193" s="226"/>
    </row>
    <row r="194" spans="2:12" s="637" customFormat="1">
      <c r="B194" s="653" t="s">
        <v>1552</v>
      </c>
      <c r="C194" s="244" t="s">
        <v>765</v>
      </c>
      <c r="D194" s="640">
        <v>39</v>
      </c>
      <c r="E194" s="641" t="s">
        <v>855</v>
      </c>
      <c r="F194" s="641">
        <v>1</v>
      </c>
      <c r="G194" s="683" t="s">
        <v>788</v>
      </c>
      <c r="H194" s="670">
        <v>14.98</v>
      </c>
      <c r="I194" s="691">
        <v>18.73</v>
      </c>
      <c r="J194" s="237">
        <f t="shared" si="3"/>
        <v>18.73</v>
      </c>
      <c r="K194" s="228"/>
      <c r="L194" s="226"/>
    </row>
    <row r="195" spans="2:12" s="637" customFormat="1">
      <c r="B195" s="653" t="s">
        <v>1553</v>
      </c>
      <c r="C195" s="244" t="s">
        <v>765</v>
      </c>
      <c r="D195" s="640">
        <v>40</v>
      </c>
      <c r="E195" s="671" t="s">
        <v>856</v>
      </c>
      <c r="F195" s="641">
        <v>1</v>
      </c>
      <c r="G195" s="683" t="s">
        <v>788</v>
      </c>
      <c r="H195" s="670">
        <v>12.03</v>
      </c>
      <c r="I195" s="690">
        <v>15.04</v>
      </c>
      <c r="J195" s="237">
        <f t="shared" si="3"/>
        <v>15.04</v>
      </c>
      <c r="K195" s="228"/>
      <c r="L195" s="226"/>
    </row>
    <row r="196" spans="2:12" s="637" customFormat="1">
      <c r="B196" s="653" t="s">
        <v>1554</v>
      </c>
      <c r="C196" s="244" t="s">
        <v>765</v>
      </c>
      <c r="D196" s="640">
        <v>43</v>
      </c>
      <c r="E196" s="641" t="s">
        <v>857</v>
      </c>
      <c r="F196" s="641">
        <v>1</v>
      </c>
      <c r="G196" s="683" t="s">
        <v>788</v>
      </c>
      <c r="H196" s="670">
        <v>94.01</v>
      </c>
      <c r="I196" s="690">
        <v>117.51</v>
      </c>
      <c r="J196" s="237">
        <f t="shared" si="3"/>
        <v>117.51</v>
      </c>
      <c r="K196" s="228"/>
      <c r="L196" s="226"/>
    </row>
    <row r="197" spans="2:12" s="637" customFormat="1">
      <c r="B197" s="653" t="s">
        <v>1555</v>
      </c>
      <c r="C197" s="244" t="s">
        <v>765</v>
      </c>
      <c r="D197" s="640">
        <v>45</v>
      </c>
      <c r="E197" s="671" t="s">
        <v>858</v>
      </c>
      <c r="F197" s="641">
        <v>1</v>
      </c>
      <c r="G197" s="683" t="s">
        <v>788</v>
      </c>
      <c r="H197" s="670">
        <v>14.87</v>
      </c>
      <c r="I197" s="690">
        <v>18.59</v>
      </c>
      <c r="J197" s="237">
        <f t="shared" si="3"/>
        <v>18.59</v>
      </c>
      <c r="K197" s="228"/>
      <c r="L197" s="226"/>
    </row>
    <row r="198" spans="2:12" s="637" customFormat="1">
      <c r="B198" s="653" t="s">
        <v>1556</v>
      </c>
      <c r="C198" s="244" t="s">
        <v>765</v>
      </c>
      <c r="D198" s="640">
        <v>46</v>
      </c>
      <c r="E198" s="671" t="s">
        <v>859</v>
      </c>
      <c r="F198" s="641">
        <v>1</v>
      </c>
      <c r="G198" s="683" t="s">
        <v>788</v>
      </c>
      <c r="H198" s="670">
        <v>29.51</v>
      </c>
      <c r="I198" s="690">
        <v>36.89</v>
      </c>
      <c r="J198" s="237">
        <f t="shared" si="3"/>
        <v>36.89</v>
      </c>
      <c r="K198" s="228"/>
      <c r="L198" s="226"/>
    </row>
    <row r="199" spans="2:12" s="637" customFormat="1">
      <c r="B199" s="653" t="s">
        <v>1557</v>
      </c>
      <c r="C199" s="244" t="s">
        <v>765</v>
      </c>
      <c r="D199" s="640">
        <v>67</v>
      </c>
      <c r="E199" s="671" t="s">
        <v>860</v>
      </c>
      <c r="F199" s="641">
        <v>1</v>
      </c>
      <c r="G199" s="683" t="s">
        <v>816</v>
      </c>
      <c r="H199" s="670">
        <v>55</v>
      </c>
      <c r="I199" s="690">
        <v>68.75</v>
      </c>
      <c r="J199" s="237">
        <f t="shared" si="3"/>
        <v>68.75</v>
      </c>
      <c r="K199" s="228"/>
      <c r="L199" s="226"/>
    </row>
    <row r="200" spans="2:12" s="637" customFormat="1">
      <c r="B200" s="653" t="s">
        <v>1558</v>
      </c>
      <c r="C200" s="244" t="s">
        <v>765</v>
      </c>
      <c r="D200" s="640">
        <v>55</v>
      </c>
      <c r="E200" s="671" t="s">
        <v>861</v>
      </c>
      <c r="F200" s="641">
        <v>1</v>
      </c>
      <c r="G200" s="683" t="s">
        <v>788</v>
      </c>
      <c r="H200" s="670">
        <v>71.73</v>
      </c>
      <c r="I200" s="690">
        <v>89.66</v>
      </c>
      <c r="J200" s="237">
        <f t="shared" si="3"/>
        <v>89.66</v>
      </c>
      <c r="K200" s="228"/>
      <c r="L200" s="226"/>
    </row>
    <row r="201" spans="2:12" s="637" customFormat="1">
      <c r="B201" s="653" t="s">
        <v>1559</v>
      </c>
      <c r="C201" s="244" t="s">
        <v>765</v>
      </c>
      <c r="D201" s="640">
        <v>56</v>
      </c>
      <c r="E201" s="671" t="s">
        <v>862</v>
      </c>
      <c r="F201" s="641">
        <v>1</v>
      </c>
      <c r="G201" s="683" t="s">
        <v>788</v>
      </c>
      <c r="H201" s="670">
        <v>476.7</v>
      </c>
      <c r="I201" s="690">
        <v>595.88</v>
      </c>
      <c r="J201" s="237">
        <f t="shared" si="3"/>
        <v>595.88</v>
      </c>
      <c r="K201" s="228"/>
      <c r="L201" s="226"/>
    </row>
    <row r="202" spans="2:12" s="637" customFormat="1">
      <c r="B202" s="653" t="s">
        <v>1560</v>
      </c>
      <c r="C202" s="244" t="s">
        <v>765</v>
      </c>
      <c r="D202" s="640">
        <v>57</v>
      </c>
      <c r="E202" s="671" t="s">
        <v>863</v>
      </c>
      <c r="F202" s="641">
        <v>1</v>
      </c>
      <c r="G202" s="683" t="s">
        <v>788</v>
      </c>
      <c r="H202" s="670">
        <v>34.85</v>
      </c>
      <c r="I202" s="690">
        <v>43.56</v>
      </c>
      <c r="J202" s="237">
        <f t="shared" si="3"/>
        <v>43.56</v>
      </c>
      <c r="K202" s="228"/>
      <c r="L202" s="226"/>
    </row>
    <row r="203" spans="2:12" s="637" customFormat="1">
      <c r="B203" s="653" t="s">
        <v>1561</v>
      </c>
      <c r="C203" s="244" t="s">
        <v>765</v>
      </c>
      <c r="D203" s="640">
        <v>58</v>
      </c>
      <c r="E203" s="641" t="s">
        <v>864</v>
      </c>
      <c r="F203" s="641">
        <v>1</v>
      </c>
      <c r="G203" s="683" t="s">
        <v>788</v>
      </c>
      <c r="H203" s="670">
        <v>34.85</v>
      </c>
      <c r="I203" s="691">
        <v>43.56</v>
      </c>
      <c r="J203" s="237">
        <f t="shared" si="3"/>
        <v>43.56</v>
      </c>
      <c r="K203" s="228"/>
      <c r="L203" s="226"/>
    </row>
    <row r="204" spans="2:12" s="637" customFormat="1">
      <c r="B204" s="653" t="s">
        <v>1562</v>
      </c>
      <c r="C204" s="244" t="s">
        <v>765</v>
      </c>
      <c r="D204" s="640">
        <v>59</v>
      </c>
      <c r="E204" s="671" t="s">
        <v>865</v>
      </c>
      <c r="F204" s="641">
        <v>1</v>
      </c>
      <c r="G204" s="683" t="s">
        <v>788</v>
      </c>
      <c r="H204" s="670">
        <v>34.85</v>
      </c>
      <c r="I204" s="690">
        <v>43.56</v>
      </c>
      <c r="J204" s="237">
        <f t="shared" si="3"/>
        <v>43.56</v>
      </c>
      <c r="K204" s="228"/>
      <c r="L204" s="226"/>
    </row>
    <row r="205" spans="2:12" s="637" customFormat="1">
      <c r="B205" s="653" t="s">
        <v>1563</v>
      </c>
      <c r="C205" s="244" t="s">
        <v>765</v>
      </c>
      <c r="D205" s="640">
        <v>60</v>
      </c>
      <c r="E205" s="641" t="s">
        <v>866</v>
      </c>
      <c r="F205" s="641">
        <v>1</v>
      </c>
      <c r="G205" s="683" t="s">
        <v>788</v>
      </c>
      <c r="H205" s="670">
        <v>34.85</v>
      </c>
      <c r="I205" s="690">
        <v>43.56</v>
      </c>
      <c r="J205" s="237">
        <f t="shared" si="3"/>
        <v>43.56</v>
      </c>
      <c r="K205" s="228"/>
      <c r="L205" s="226"/>
    </row>
    <row r="206" spans="2:12" s="637" customFormat="1">
      <c r="B206" s="653" t="s">
        <v>1564</v>
      </c>
      <c r="C206" s="244" t="s">
        <v>765</v>
      </c>
      <c r="D206" s="640">
        <v>61</v>
      </c>
      <c r="E206" s="671" t="s">
        <v>867</v>
      </c>
      <c r="F206" s="641">
        <v>1</v>
      </c>
      <c r="G206" s="683" t="s">
        <v>788</v>
      </c>
      <c r="H206" s="670">
        <v>34.85</v>
      </c>
      <c r="I206" s="690">
        <v>43.56</v>
      </c>
      <c r="J206" s="237">
        <f t="shared" si="3"/>
        <v>43.56</v>
      </c>
      <c r="K206" s="228"/>
      <c r="L206" s="226"/>
    </row>
    <row r="207" spans="2:12" s="637" customFormat="1">
      <c r="B207" s="653" t="s">
        <v>1565</v>
      </c>
      <c r="C207" s="244" t="s">
        <v>765</v>
      </c>
      <c r="D207" s="640">
        <v>62</v>
      </c>
      <c r="E207" s="671" t="s">
        <v>868</v>
      </c>
      <c r="F207" s="641">
        <v>1</v>
      </c>
      <c r="G207" s="683" t="s">
        <v>788</v>
      </c>
      <c r="H207" s="670">
        <v>34.85</v>
      </c>
      <c r="I207" s="690">
        <v>43.56</v>
      </c>
      <c r="J207" s="237">
        <f t="shared" si="3"/>
        <v>43.56</v>
      </c>
      <c r="K207" s="228"/>
      <c r="L207" s="226"/>
    </row>
    <row r="208" spans="2:12" s="637" customFormat="1">
      <c r="B208" s="653" t="s">
        <v>1566</v>
      </c>
      <c r="C208" s="244" t="s">
        <v>765</v>
      </c>
      <c r="D208" s="640">
        <v>63</v>
      </c>
      <c r="E208" s="671" t="s">
        <v>869</v>
      </c>
      <c r="F208" s="641">
        <v>1</v>
      </c>
      <c r="G208" s="683" t="s">
        <v>788</v>
      </c>
      <c r="H208" s="670">
        <v>14.16</v>
      </c>
      <c r="I208" s="690">
        <v>17.7</v>
      </c>
      <c r="J208" s="237">
        <f t="shared" si="3"/>
        <v>17.7</v>
      </c>
      <c r="K208" s="228"/>
      <c r="L208" s="226"/>
    </row>
    <row r="209" spans="2:12" s="637" customFormat="1">
      <c r="B209" s="653" t="s">
        <v>1567</v>
      </c>
      <c r="C209" s="244" t="s">
        <v>765</v>
      </c>
      <c r="D209" s="640">
        <v>48</v>
      </c>
      <c r="E209" s="641" t="s">
        <v>870</v>
      </c>
      <c r="F209" s="641">
        <v>10</v>
      </c>
      <c r="G209" s="683" t="s">
        <v>880</v>
      </c>
      <c r="H209" s="670">
        <v>5.97</v>
      </c>
      <c r="I209" s="691">
        <v>7.46</v>
      </c>
      <c r="J209" s="237">
        <f t="shared" si="3"/>
        <v>74.599999999999994</v>
      </c>
      <c r="K209" s="228"/>
      <c r="L209" s="226"/>
    </row>
    <row r="210" spans="2:12" s="637" customFormat="1">
      <c r="B210" s="653" t="s">
        <v>1568</v>
      </c>
      <c r="C210" s="244" t="s">
        <v>765</v>
      </c>
      <c r="D210" s="640">
        <v>49</v>
      </c>
      <c r="E210" s="671" t="s">
        <v>871</v>
      </c>
      <c r="F210" s="641">
        <v>10</v>
      </c>
      <c r="G210" s="683" t="s">
        <v>880</v>
      </c>
      <c r="H210" s="670">
        <v>6.97</v>
      </c>
      <c r="I210" s="690">
        <v>8.7100000000000009</v>
      </c>
      <c r="J210" s="237">
        <f t="shared" si="3"/>
        <v>87.1</v>
      </c>
      <c r="K210" s="228"/>
      <c r="L210" s="226"/>
    </row>
    <row r="211" spans="2:12" s="637" customFormat="1">
      <c r="B211" s="653" t="s">
        <v>1569</v>
      </c>
      <c r="C211" s="244" t="s">
        <v>765</v>
      </c>
      <c r="D211" s="640">
        <v>50</v>
      </c>
      <c r="E211" s="641" t="s">
        <v>872</v>
      </c>
      <c r="F211" s="641">
        <v>10</v>
      </c>
      <c r="G211" s="683" t="s">
        <v>880</v>
      </c>
      <c r="H211" s="670">
        <v>5.47</v>
      </c>
      <c r="I211" s="690">
        <v>6.84</v>
      </c>
      <c r="J211" s="237">
        <f t="shared" si="3"/>
        <v>68.400000000000006</v>
      </c>
      <c r="K211" s="228"/>
      <c r="L211" s="226"/>
    </row>
    <row r="212" spans="2:12" s="637" customFormat="1">
      <c r="B212" s="653" t="s">
        <v>1570</v>
      </c>
      <c r="C212" s="244" t="s">
        <v>765</v>
      </c>
      <c r="D212" s="640">
        <v>51</v>
      </c>
      <c r="E212" s="671" t="s">
        <v>873</v>
      </c>
      <c r="F212" s="641">
        <v>10</v>
      </c>
      <c r="G212" s="683" t="s">
        <v>880</v>
      </c>
      <c r="H212" s="670">
        <v>4.97</v>
      </c>
      <c r="I212" s="690">
        <v>6.21</v>
      </c>
      <c r="J212" s="237">
        <f t="shared" si="3"/>
        <v>62.1</v>
      </c>
      <c r="K212" s="228"/>
      <c r="L212" s="226"/>
    </row>
    <row r="213" spans="2:12" s="637" customFormat="1">
      <c r="B213" s="653" t="s">
        <v>1571</v>
      </c>
      <c r="C213" s="244" t="s">
        <v>765</v>
      </c>
      <c r="D213" s="640">
        <v>52</v>
      </c>
      <c r="E213" s="671" t="s">
        <v>874</v>
      </c>
      <c r="F213" s="641">
        <v>10</v>
      </c>
      <c r="G213" s="683" t="s">
        <v>880</v>
      </c>
      <c r="H213" s="670">
        <v>6.47</v>
      </c>
      <c r="I213" s="690">
        <v>8.09</v>
      </c>
      <c r="J213" s="237">
        <f t="shared" si="3"/>
        <v>80.900000000000006</v>
      </c>
      <c r="K213" s="228"/>
      <c r="L213" s="226"/>
    </row>
    <row r="214" spans="2:12" s="637" customFormat="1">
      <c r="B214" s="653" t="s">
        <v>1572</v>
      </c>
      <c r="C214" s="244" t="s">
        <v>765</v>
      </c>
      <c r="D214" s="640">
        <v>66</v>
      </c>
      <c r="E214" s="671" t="s">
        <v>875</v>
      </c>
      <c r="F214" s="641">
        <v>100</v>
      </c>
      <c r="G214" s="683" t="s">
        <v>35</v>
      </c>
      <c r="H214" s="670">
        <v>12</v>
      </c>
      <c r="I214" s="690">
        <v>15</v>
      </c>
      <c r="J214" s="237">
        <f t="shared" si="3"/>
        <v>1500</v>
      </c>
      <c r="K214" s="228"/>
      <c r="L214" s="226"/>
    </row>
    <row r="215" spans="2:12" s="637" customFormat="1">
      <c r="B215" s="653" t="s">
        <v>1573</v>
      </c>
      <c r="C215" s="244" t="s">
        <v>765</v>
      </c>
      <c r="D215" s="640">
        <v>15</v>
      </c>
      <c r="E215" s="641" t="s">
        <v>876</v>
      </c>
      <c r="F215" s="641">
        <v>3</v>
      </c>
      <c r="G215" s="683" t="s">
        <v>786</v>
      </c>
      <c r="H215" s="670">
        <v>120</v>
      </c>
      <c r="I215" s="691">
        <v>150</v>
      </c>
      <c r="J215" s="237">
        <f t="shared" si="3"/>
        <v>450</v>
      </c>
      <c r="K215" s="228"/>
      <c r="L215" s="226"/>
    </row>
    <row r="216" spans="2:12" s="637" customFormat="1">
      <c r="B216" s="653" t="s">
        <v>1574</v>
      </c>
      <c r="C216" s="244" t="s">
        <v>765</v>
      </c>
      <c r="D216" s="640">
        <v>9</v>
      </c>
      <c r="E216" s="671" t="s">
        <v>794</v>
      </c>
      <c r="F216" s="641">
        <v>100</v>
      </c>
      <c r="G216" s="683" t="s">
        <v>788</v>
      </c>
      <c r="H216" s="670">
        <v>10</v>
      </c>
      <c r="I216" s="690">
        <v>12.5</v>
      </c>
      <c r="J216" s="237">
        <f t="shared" si="3"/>
        <v>1250</v>
      </c>
      <c r="K216" s="228"/>
      <c r="L216" s="226"/>
    </row>
    <row r="217" spans="2:12" s="637" customFormat="1">
      <c r="B217" s="653" t="s">
        <v>1575</v>
      </c>
      <c r="C217" s="244" t="s">
        <v>765</v>
      </c>
      <c r="D217" s="640">
        <v>14</v>
      </c>
      <c r="E217" s="641" t="s">
        <v>795</v>
      </c>
      <c r="F217" s="641">
        <v>6</v>
      </c>
      <c r="G217" s="683" t="s">
        <v>817</v>
      </c>
      <c r="H217" s="670">
        <v>120</v>
      </c>
      <c r="I217" s="690">
        <v>150</v>
      </c>
      <c r="J217" s="237">
        <f t="shared" si="3"/>
        <v>900</v>
      </c>
      <c r="K217" s="228"/>
      <c r="L217" s="226"/>
    </row>
    <row r="218" spans="2:12" s="637" customFormat="1" ht="51">
      <c r="B218" s="653" t="s">
        <v>1576</v>
      </c>
      <c r="C218" s="244"/>
      <c r="D218" s="640"/>
      <c r="E218" s="671" t="s">
        <v>877</v>
      </c>
      <c r="F218" s="641"/>
      <c r="G218" s="683"/>
      <c r="H218" s="670"/>
      <c r="I218" s="690"/>
      <c r="J218" s="237">
        <f t="shared" si="3"/>
        <v>0</v>
      </c>
      <c r="K218" s="228"/>
      <c r="L218" s="226"/>
    </row>
    <row r="219" spans="2:12" s="637" customFormat="1">
      <c r="B219" s="653" t="s">
        <v>1577</v>
      </c>
      <c r="C219" s="244" t="s">
        <v>766</v>
      </c>
      <c r="D219" s="640">
        <v>3</v>
      </c>
      <c r="E219" s="671" t="s">
        <v>771</v>
      </c>
      <c r="F219" s="641">
        <v>4</v>
      </c>
      <c r="G219" s="683" t="s">
        <v>785</v>
      </c>
      <c r="H219" s="670">
        <v>150</v>
      </c>
      <c r="I219" s="690">
        <v>187.5</v>
      </c>
      <c r="J219" s="237">
        <f t="shared" si="3"/>
        <v>750</v>
      </c>
      <c r="K219" s="228"/>
      <c r="L219" s="226"/>
    </row>
    <row r="220" spans="2:12" s="637" customFormat="1">
      <c r="B220" s="653" t="s">
        <v>1578</v>
      </c>
      <c r="C220" s="244" t="s">
        <v>765</v>
      </c>
      <c r="D220" s="640">
        <v>4</v>
      </c>
      <c r="E220" s="671" t="s">
        <v>772</v>
      </c>
      <c r="F220" s="641">
        <v>4</v>
      </c>
      <c r="G220" s="683" t="s">
        <v>785</v>
      </c>
      <c r="H220" s="670">
        <v>80</v>
      </c>
      <c r="I220" s="690">
        <v>100</v>
      </c>
      <c r="J220" s="237">
        <f t="shared" si="3"/>
        <v>400</v>
      </c>
      <c r="K220" s="228"/>
      <c r="L220" s="226"/>
    </row>
    <row r="221" spans="2:12" s="637" customFormat="1">
      <c r="B221" s="653" t="s">
        <v>1579</v>
      </c>
      <c r="C221" s="244" t="s">
        <v>765</v>
      </c>
      <c r="D221" s="640">
        <v>7</v>
      </c>
      <c r="E221" s="641" t="s">
        <v>804</v>
      </c>
      <c r="F221" s="641">
        <v>6</v>
      </c>
      <c r="G221" s="683" t="s">
        <v>785</v>
      </c>
      <c r="H221" s="670">
        <v>150</v>
      </c>
      <c r="I221" s="691">
        <v>187.5</v>
      </c>
      <c r="J221" s="237">
        <f t="shared" si="3"/>
        <v>1125</v>
      </c>
      <c r="K221" s="228"/>
      <c r="L221" s="226"/>
    </row>
    <row r="222" spans="2:12" s="637" customFormat="1">
      <c r="B222" s="653" t="s">
        <v>1580</v>
      </c>
      <c r="C222" s="244" t="s">
        <v>765</v>
      </c>
      <c r="D222" s="640">
        <v>8</v>
      </c>
      <c r="E222" s="671" t="s">
        <v>774</v>
      </c>
      <c r="F222" s="641">
        <v>6</v>
      </c>
      <c r="G222" s="683" t="s">
        <v>785</v>
      </c>
      <c r="H222" s="670">
        <v>40</v>
      </c>
      <c r="I222" s="690">
        <v>50</v>
      </c>
      <c r="J222" s="237">
        <f t="shared" si="3"/>
        <v>300</v>
      </c>
      <c r="K222" s="228"/>
      <c r="L222" s="226"/>
    </row>
    <row r="223" spans="2:12" s="637" customFormat="1">
      <c r="B223" s="653" t="s">
        <v>1581</v>
      </c>
      <c r="C223" s="244" t="s">
        <v>765</v>
      </c>
      <c r="D223" s="640">
        <v>1</v>
      </c>
      <c r="E223" s="641" t="s">
        <v>769</v>
      </c>
      <c r="F223" s="641">
        <v>6</v>
      </c>
      <c r="G223" s="683" t="s">
        <v>785</v>
      </c>
      <c r="H223" s="670">
        <v>25</v>
      </c>
      <c r="I223" s="690">
        <v>31.25</v>
      </c>
      <c r="J223" s="237">
        <f t="shared" si="3"/>
        <v>187.5</v>
      </c>
      <c r="K223" s="228"/>
      <c r="L223" s="226"/>
    </row>
    <row r="224" spans="2:12" s="637" customFormat="1">
      <c r="B224" s="653" t="s">
        <v>1582</v>
      </c>
      <c r="C224" s="244" t="s">
        <v>765</v>
      </c>
      <c r="D224" s="640">
        <v>31</v>
      </c>
      <c r="E224" s="671" t="s">
        <v>784</v>
      </c>
      <c r="F224" s="641">
        <v>50</v>
      </c>
      <c r="G224" s="683" t="s">
        <v>788</v>
      </c>
      <c r="H224" s="670">
        <v>10.5</v>
      </c>
      <c r="I224" s="690">
        <v>13.13</v>
      </c>
      <c r="J224" s="237">
        <f t="shared" si="3"/>
        <v>656.5</v>
      </c>
      <c r="K224" s="228"/>
      <c r="L224" s="226"/>
    </row>
    <row r="225" spans="2:12" s="637" customFormat="1">
      <c r="B225" s="653" t="s">
        <v>1583</v>
      </c>
      <c r="C225" s="244" t="s">
        <v>765</v>
      </c>
      <c r="D225" s="640">
        <v>10</v>
      </c>
      <c r="E225" s="671" t="s">
        <v>782</v>
      </c>
      <c r="F225" s="641">
        <v>20</v>
      </c>
      <c r="G225" s="683" t="s">
        <v>788</v>
      </c>
      <c r="H225" s="670">
        <v>26.5</v>
      </c>
      <c r="I225" s="690">
        <v>33.130000000000003</v>
      </c>
      <c r="J225" s="237">
        <f t="shared" si="3"/>
        <v>662.6</v>
      </c>
      <c r="K225" s="228"/>
      <c r="L225" s="226"/>
    </row>
    <row r="226" spans="2:12" s="637" customFormat="1">
      <c r="B226" s="653" t="s">
        <v>1584</v>
      </c>
      <c r="C226" s="244" t="s">
        <v>765</v>
      </c>
      <c r="D226" s="640">
        <v>9</v>
      </c>
      <c r="E226" s="671" t="s">
        <v>840</v>
      </c>
      <c r="F226" s="641">
        <v>30</v>
      </c>
      <c r="G226" s="683" t="s">
        <v>788</v>
      </c>
      <c r="H226" s="670">
        <v>62.43</v>
      </c>
      <c r="I226" s="690">
        <v>78.040000000000006</v>
      </c>
      <c r="J226" s="237">
        <f t="shared" si="3"/>
        <v>2341.1999999999998</v>
      </c>
      <c r="K226" s="228"/>
      <c r="L226" s="226"/>
    </row>
    <row r="227" spans="2:12" s="637" customFormat="1">
      <c r="B227" s="653" t="s">
        <v>1585</v>
      </c>
      <c r="C227" s="244" t="s">
        <v>765</v>
      </c>
      <c r="D227" s="640">
        <v>1</v>
      </c>
      <c r="E227" s="671" t="s">
        <v>780</v>
      </c>
      <c r="F227" s="641">
        <v>1</v>
      </c>
      <c r="G227" s="683" t="s">
        <v>787</v>
      </c>
      <c r="H227" s="670">
        <v>10</v>
      </c>
      <c r="I227" s="690">
        <v>12.5</v>
      </c>
      <c r="J227" s="237">
        <f t="shared" si="3"/>
        <v>12.5</v>
      </c>
      <c r="K227" s="228"/>
      <c r="L227" s="226"/>
    </row>
    <row r="228" spans="2:12" s="637" customFormat="1">
      <c r="B228" s="653" t="s">
        <v>1586</v>
      </c>
      <c r="C228" s="244" t="s">
        <v>765</v>
      </c>
      <c r="D228" s="640">
        <v>22</v>
      </c>
      <c r="E228" s="671" t="s">
        <v>783</v>
      </c>
      <c r="F228" s="641">
        <v>1</v>
      </c>
      <c r="G228" s="683" t="s">
        <v>789</v>
      </c>
      <c r="H228" s="670">
        <v>5.19</v>
      </c>
      <c r="I228" s="690">
        <v>6.49</v>
      </c>
      <c r="J228" s="237">
        <f t="shared" si="3"/>
        <v>6.49</v>
      </c>
      <c r="K228" s="228"/>
      <c r="L228" s="226"/>
    </row>
    <row r="229" spans="2:12" s="637" customFormat="1">
      <c r="B229" s="653" t="s">
        <v>1587</v>
      </c>
      <c r="C229" s="244" t="s">
        <v>765</v>
      </c>
      <c r="D229" s="640">
        <v>17</v>
      </c>
      <c r="E229" s="671" t="s">
        <v>793</v>
      </c>
      <c r="F229" s="641">
        <v>2</v>
      </c>
      <c r="G229" s="683" t="s">
        <v>788</v>
      </c>
      <c r="H229" s="670">
        <v>5.9</v>
      </c>
      <c r="I229" s="690">
        <v>7.38</v>
      </c>
      <c r="J229" s="237">
        <f t="shared" si="3"/>
        <v>14.76</v>
      </c>
      <c r="K229" s="228"/>
      <c r="L229" s="226"/>
    </row>
    <row r="230" spans="2:12" s="637" customFormat="1">
      <c r="B230" s="653" t="s">
        <v>1588</v>
      </c>
      <c r="C230" s="244" t="s">
        <v>765</v>
      </c>
      <c r="D230" s="640">
        <v>1</v>
      </c>
      <c r="E230" s="641" t="s">
        <v>796</v>
      </c>
      <c r="F230" s="641">
        <v>1</v>
      </c>
      <c r="G230" s="683" t="s">
        <v>818</v>
      </c>
      <c r="H230" s="670">
        <v>200</v>
      </c>
      <c r="I230" s="691">
        <v>250</v>
      </c>
      <c r="J230" s="237">
        <f t="shared" si="3"/>
        <v>250</v>
      </c>
      <c r="K230" s="228"/>
      <c r="L230" s="226"/>
    </row>
    <row r="231" spans="2:12" s="637" customFormat="1">
      <c r="B231" s="653" t="s">
        <v>1589</v>
      </c>
      <c r="C231" s="244" t="s">
        <v>765</v>
      </c>
      <c r="D231" s="640">
        <v>16</v>
      </c>
      <c r="E231" s="665" t="s">
        <v>792</v>
      </c>
      <c r="F231" s="673">
        <v>50</v>
      </c>
      <c r="G231" s="684" t="s">
        <v>788</v>
      </c>
      <c r="H231" s="675">
        <v>4</v>
      </c>
      <c r="I231" s="692">
        <v>5</v>
      </c>
      <c r="J231" s="237">
        <f t="shared" si="3"/>
        <v>250</v>
      </c>
      <c r="K231" s="228"/>
      <c r="L231" s="226"/>
    </row>
    <row r="232" spans="2:12" s="637" customFormat="1">
      <c r="B232" s="653" t="s">
        <v>1590</v>
      </c>
      <c r="C232" s="244" t="s">
        <v>765</v>
      </c>
      <c r="D232" s="640">
        <v>19</v>
      </c>
      <c r="E232" s="665" t="s">
        <v>798</v>
      </c>
      <c r="F232" s="673">
        <v>1</v>
      </c>
      <c r="G232" s="684" t="s">
        <v>788</v>
      </c>
      <c r="H232" s="675">
        <v>180</v>
      </c>
      <c r="I232" s="692">
        <v>225</v>
      </c>
      <c r="J232" s="237">
        <f t="shared" si="3"/>
        <v>225</v>
      </c>
      <c r="K232" s="228"/>
      <c r="L232" s="226"/>
    </row>
    <row r="233" spans="2:12" s="637" customFormat="1">
      <c r="B233" s="653" t="s">
        <v>1591</v>
      </c>
      <c r="C233" s="244" t="s">
        <v>765</v>
      </c>
      <c r="D233" s="640">
        <v>18</v>
      </c>
      <c r="E233" s="665" t="s">
        <v>797</v>
      </c>
      <c r="F233" s="673">
        <v>1</v>
      </c>
      <c r="G233" s="684" t="s">
        <v>818</v>
      </c>
      <c r="H233" s="675">
        <v>150</v>
      </c>
      <c r="I233" s="692">
        <v>187.5</v>
      </c>
      <c r="J233" s="237">
        <f t="shared" si="3"/>
        <v>187.5</v>
      </c>
      <c r="K233" s="228"/>
      <c r="L233" s="226"/>
    </row>
    <row r="234" spans="2:12" s="637" customFormat="1">
      <c r="B234" s="653" t="s">
        <v>1592</v>
      </c>
      <c r="C234" s="244" t="s">
        <v>765</v>
      </c>
      <c r="D234" s="640">
        <v>14</v>
      </c>
      <c r="E234" s="665" t="s">
        <v>795</v>
      </c>
      <c r="F234" s="673">
        <v>5</v>
      </c>
      <c r="G234" s="684" t="s">
        <v>817</v>
      </c>
      <c r="H234" s="675">
        <v>120</v>
      </c>
      <c r="I234" s="692">
        <v>150</v>
      </c>
      <c r="J234" s="237">
        <f t="shared" si="3"/>
        <v>750</v>
      </c>
      <c r="K234" s="228"/>
      <c r="L234" s="226"/>
    </row>
    <row r="235" spans="2:12" s="637" customFormat="1">
      <c r="B235" s="653" t="s">
        <v>1593</v>
      </c>
      <c r="C235" s="244" t="s">
        <v>765</v>
      </c>
      <c r="D235" s="640">
        <v>12</v>
      </c>
      <c r="E235" s="665" t="s">
        <v>881</v>
      </c>
      <c r="F235" s="673">
        <v>50</v>
      </c>
      <c r="G235" s="684" t="s">
        <v>788</v>
      </c>
      <c r="H235" s="675">
        <v>12</v>
      </c>
      <c r="I235" s="692">
        <v>15</v>
      </c>
      <c r="J235" s="237">
        <f t="shared" si="3"/>
        <v>750</v>
      </c>
      <c r="K235" s="228"/>
      <c r="L235" s="226"/>
    </row>
    <row r="236" spans="2:12" s="637" customFormat="1" ht="40.5">
      <c r="B236" s="653" t="s">
        <v>1594</v>
      </c>
      <c r="C236" s="244"/>
      <c r="D236" s="640"/>
      <c r="E236" s="677" t="s">
        <v>882</v>
      </c>
      <c r="F236" s="685"/>
      <c r="G236" s="686"/>
      <c r="H236" s="666"/>
      <c r="I236" s="666"/>
      <c r="J236" s="237">
        <f t="shared" si="3"/>
        <v>0</v>
      </c>
      <c r="K236" s="228"/>
      <c r="L236" s="226"/>
    </row>
    <row r="237" spans="2:12" s="637" customFormat="1">
      <c r="B237" s="653" t="s">
        <v>1595</v>
      </c>
      <c r="C237" s="244" t="s">
        <v>766</v>
      </c>
      <c r="D237" s="640">
        <v>2</v>
      </c>
      <c r="E237" s="665" t="s">
        <v>770</v>
      </c>
      <c r="F237" s="673">
        <v>4</v>
      </c>
      <c r="G237" s="684" t="s">
        <v>785</v>
      </c>
      <c r="H237" s="675">
        <v>80</v>
      </c>
      <c r="I237" s="692">
        <v>100</v>
      </c>
      <c r="J237" s="237">
        <f t="shared" si="3"/>
        <v>400</v>
      </c>
      <c r="K237" s="228"/>
      <c r="L237" s="226"/>
    </row>
    <row r="238" spans="2:12" s="637" customFormat="1">
      <c r="B238" s="653" t="s">
        <v>1596</v>
      </c>
      <c r="C238" s="244" t="s">
        <v>766</v>
      </c>
      <c r="D238" s="640">
        <v>3</v>
      </c>
      <c r="E238" s="665" t="s">
        <v>771</v>
      </c>
      <c r="F238" s="673">
        <v>4</v>
      </c>
      <c r="G238" s="684" t="s">
        <v>785</v>
      </c>
      <c r="H238" s="675">
        <v>150</v>
      </c>
      <c r="I238" s="692">
        <v>187.5</v>
      </c>
      <c r="J238" s="237">
        <f t="shared" si="3"/>
        <v>750</v>
      </c>
      <c r="K238" s="228"/>
      <c r="L238" s="226"/>
    </row>
    <row r="239" spans="2:12" s="637" customFormat="1">
      <c r="B239" s="653" t="s">
        <v>1597</v>
      </c>
      <c r="C239" s="244" t="s">
        <v>765</v>
      </c>
      <c r="D239" s="640">
        <v>8</v>
      </c>
      <c r="E239" s="665" t="s">
        <v>774</v>
      </c>
      <c r="F239" s="673">
        <v>8</v>
      </c>
      <c r="G239" s="684" t="s">
        <v>785</v>
      </c>
      <c r="H239" s="675">
        <v>40</v>
      </c>
      <c r="I239" s="692">
        <v>50</v>
      </c>
      <c r="J239" s="237">
        <f t="shared" si="3"/>
        <v>400</v>
      </c>
      <c r="K239" s="228"/>
      <c r="L239" s="226"/>
    </row>
    <row r="240" spans="2:12" s="637" customFormat="1">
      <c r="B240" s="653" t="s">
        <v>1598</v>
      </c>
      <c r="C240" s="244" t="s">
        <v>765</v>
      </c>
      <c r="D240" s="640">
        <v>1</v>
      </c>
      <c r="E240" s="665" t="s">
        <v>769</v>
      </c>
      <c r="F240" s="673">
        <v>8</v>
      </c>
      <c r="G240" s="684" t="s">
        <v>785</v>
      </c>
      <c r="H240" s="675">
        <v>25</v>
      </c>
      <c r="I240" s="692">
        <v>31.25</v>
      </c>
      <c r="J240" s="237">
        <f t="shared" si="3"/>
        <v>250</v>
      </c>
      <c r="K240" s="228"/>
      <c r="L240" s="226"/>
    </row>
    <row r="241" spans="2:12" s="637" customFormat="1">
      <c r="B241" s="653" t="s">
        <v>1599</v>
      </c>
      <c r="C241" s="244" t="s">
        <v>765</v>
      </c>
      <c r="D241" s="640">
        <v>31</v>
      </c>
      <c r="E241" s="665" t="s">
        <v>784</v>
      </c>
      <c r="F241" s="673">
        <v>100</v>
      </c>
      <c r="G241" s="684" t="s">
        <v>788</v>
      </c>
      <c r="H241" s="675">
        <v>10.5</v>
      </c>
      <c r="I241" s="692">
        <v>13.13</v>
      </c>
      <c r="J241" s="237">
        <f t="shared" si="3"/>
        <v>1313</v>
      </c>
      <c r="K241" s="228"/>
      <c r="L241" s="226"/>
    </row>
    <row r="242" spans="2:12" s="637" customFormat="1" ht="40.5">
      <c r="B242" s="653" t="s">
        <v>1600</v>
      </c>
      <c r="C242" s="244" t="s">
        <v>765</v>
      </c>
      <c r="D242" s="640">
        <v>8</v>
      </c>
      <c r="E242" s="665" t="s">
        <v>883</v>
      </c>
      <c r="F242" s="673">
        <v>50</v>
      </c>
      <c r="G242" s="684" t="s">
        <v>788</v>
      </c>
      <c r="H242" s="675">
        <v>40.25</v>
      </c>
      <c r="I242" s="692">
        <v>50.31</v>
      </c>
      <c r="J242" s="237">
        <f t="shared" si="3"/>
        <v>2515.5</v>
      </c>
      <c r="K242" s="228"/>
      <c r="L242" s="226"/>
    </row>
    <row r="243" spans="2:12" s="637" customFormat="1">
      <c r="B243" s="653" t="s">
        <v>1601</v>
      </c>
      <c r="C243" s="244" t="s">
        <v>765</v>
      </c>
      <c r="D243" s="640">
        <v>1</v>
      </c>
      <c r="E243" s="665" t="s">
        <v>780</v>
      </c>
      <c r="F243" s="673">
        <v>2</v>
      </c>
      <c r="G243" s="684" t="s">
        <v>787</v>
      </c>
      <c r="H243" s="675">
        <v>10</v>
      </c>
      <c r="I243" s="692">
        <v>12.5</v>
      </c>
      <c r="J243" s="237">
        <f t="shared" si="3"/>
        <v>25</v>
      </c>
      <c r="K243" s="228"/>
      <c r="L243" s="226"/>
    </row>
    <row r="244" spans="2:12" s="637" customFormat="1">
      <c r="B244" s="653" t="s">
        <v>1602</v>
      </c>
      <c r="C244" s="244" t="s">
        <v>765</v>
      </c>
      <c r="D244" s="640">
        <v>16</v>
      </c>
      <c r="E244" s="665" t="s">
        <v>792</v>
      </c>
      <c r="F244" s="673">
        <v>100</v>
      </c>
      <c r="G244" s="684" t="s">
        <v>788</v>
      </c>
      <c r="H244" s="675">
        <v>4</v>
      </c>
      <c r="I244" s="692">
        <v>5</v>
      </c>
      <c r="J244" s="237">
        <f t="shared" si="3"/>
        <v>500</v>
      </c>
      <c r="K244" s="228"/>
      <c r="L244" s="226"/>
    </row>
    <row r="245" spans="2:12" s="637" customFormat="1">
      <c r="B245" s="653" t="s">
        <v>1603</v>
      </c>
      <c r="C245" s="244" t="s">
        <v>765</v>
      </c>
      <c r="D245" s="640">
        <v>14</v>
      </c>
      <c r="E245" s="665" t="s">
        <v>795</v>
      </c>
      <c r="F245" s="673">
        <v>5</v>
      </c>
      <c r="G245" s="684" t="s">
        <v>817</v>
      </c>
      <c r="H245" s="675">
        <v>120</v>
      </c>
      <c r="I245" s="692">
        <v>150</v>
      </c>
      <c r="J245" s="237">
        <f t="shared" si="3"/>
        <v>750</v>
      </c>
      <c r="K245" s="228"/>
      <c r="L245" s="226"/>
    </row>
    <row r="246" spans="2:12" s="637" customFormat="1" ht="40.5">
      <c r="B246" s="653" t="s">
        <v>1604</v>
      </c>
      <c r="C246" s="244"/>
      <c r="D246" s="640"/>
      <c r="E246" s="677" t="s">
        <v>884</v>
      </c>
      <c r="F246" s="685"/>
      <c r="G246" s="686"/>
      <c r="H246" s="666"/>
      <c r="I246" s="666"/>
      <c r="J246" s="237">
        <f t="shared" si="3"/>
        <v>0</v>
      </c>
      <c r="K246" s="228"/>
      <c r="L246" s="226"/>
    </row>
    <row r="247" spans="2:12" s="637" customFormat="1">
      <c r="B247" s="653" t="s">
        <v>1605</v>
      </c>
      <c r="C247" s="244" t="s">
        <v>766</v>
      </c>
      <c r="D247" s="640">
        <v>2</v>
      </c>
      <c r="E247" s="665" t="s">
        <v>770</v>
      </c>
      <c r="F247" s="673">
        <v>20</v>
      </c>
      <c r="G247" s="684" t="s">
        <v>785</v>
      </c>
      <c r="H247" s="675">
        <v>80</v>
      </c>
      <c r="I247" s="692">
        <v>100</v>
      </c>
      <c r="J247" s="237">
        <f t="shared" si="3"/>
        <v>2000</v>
      </c>
      <c r="K247" s="228"/>
      <c r="L247" s="226"/>
    </row>
    <row r="248" spans="2:12" s="637" customFormat="1">
      <c r="B248" s="653" t="s">
        <v>1606</v>
      </c>
      <c r="C248" s="244" t="s">
        <v>765</v>
      </c>
      <c r="D248" s="640">
        <v>8</v>
      </c>
      <c r="E248" s="665" t="s">
        <v>774</v>
      </c>
      <c r="F248" s="673">
        <v>20</v>
      </c>
      <c r="G248" s="684" t="s">
        <v>785</v>
      </c>
      <c r="H248" s="675">
        <v>40</v>
      </c>
      <c r="I248" s="692">
        <v>50</v>
      </c>
      <c r="J248" s="237">
        <f t="shared" si="3"/>
        <v>1000</v>
      </c>
      <c r="K248" s="228"/>
      <c r="L248" s="226"/>
    </row>
    <row r="249" spans="2:12" s="637" customFormat="1">
      <c r="B249" s="653" t="s">
        <v>1607</v>
      </c>
      <c r="C249" s="244" t="s">
        <v>765</v>
      </c>
      <c r="D249" s="640">
        <v>9</v>
      </c>
      <c r="E249" s="665" t="s">
        <v>808</v>
      </c>
      <c r="F249" s="673">
        <v>460</v>
      </c>
      <c r="G249" s="684" t="s">
        <v>785</v>
      </c>
      <c r="H249" s="675">
        <v>20</v>
      </c>
      <c r="I249" s="692">
        <v>25</v>
      </c>
      <c r="J249" s="237">
        <f t="shared" si="3"/>
        <v>11500</v>
      </c>
      <c r="K249" s="228"/>
      <c r="L249" s="226"/>
    </row>
    <row r="250" spans="2:12" s="637" customFormat="1">
      <c r="B250" s="653" t="s">
        <v>1608</v>
      </c>
      <c r="C250" s="244" t="s">
        <v>765</v>
      </c>
      <c r="D250" s="640">
        <v>6</v>
      </c>
      <c r="E250" s="665" t="s">
        <v>807</v>
      </c>
      <c r="F250" s="673">
        <v>5</v>
      </c>
      <c r="G250" s="684" t="s">
        <v>785</v>
      </c>
      <c r="H250" s="675">
        <v>50</v>
      </c>
      <c r="I250" s="692">
        <v>62.5</v>
      </c>
      <c r="J250" s="237">
        <f t="shared" si="3"/>
        <v>312.5</v>
      </c>
      <c r="K250" s="228"/>
      <c r="L250" s="226"/>
    </row>
    <row r="251" spans="2:12" s="637" customFormat="1">
      <c r="B251" s="653" t="s">
        <v>1609</v>
      </c>
      <c r="C251" s="244" t="s">
        <v>765</v>
      </c>
      <c r="D251" s="640">
        <v>14</v>
      </c>
      <c r="E251" s="665" t="s">
        <v>795</v>
      </c>
      <c r="F251" s="673">
        <v>10</v>
      </c>
      <c r="G251" s="684" t="s">
        <v>817</v>
      </c>
      <c r="H251" s="675">
        <v>120</v>
      </c>
      <c r="I251" s="692">
        <v>150</v>
      </c>
      <c r="J251" s="237">
        <f t="shared" si="3"/>
        <v>1500</v>
      </c>
      <c r="K251" s="228"/>
      <c r="L251" s="226"/>
    </row>
    <row r="252" spans="2:12" s="637" customFormat="1">
      <c r="B252" s="653" t="s">
        <v>1610</v>
      </c>
      <c r="C252" s="244" t="s">
        <v>765</v>
      </c>
      <c r="D252" s="640">
        <v>10</v>
      </c>
      <c r="E252" s="665" t="s">
        <v>811</v>
      </c>
      <c r="F252" s="673">
        <v>600</v>
      </c>
      <c r="G252" s="684" t="s">
        <v>788</v>
      </c>
      <c r="H252" s="675">
        <v>0.2</v>
      </c>
      <c r="I252" s="692">
        <v>0.25</v>
      </c>
      <c r="J252" s="237">
        <f t="shared" si="3"/>
        <v>150</v>
      </c>
      <c r="K252" s="228"/>
      <c r="L252" s="226"/>
    </row>
    <row r="253" spans="2:12" s="637" customFormat="1">
      <c r="B253" s="653" t="s">
        <v>1611</v>
      </c>
      <c r="C253" s="244"/>
      <c r="D253" s="640"/>
      <c r="E253" s="677" t="s">
        <v>885</v>
      </c>
      <c r="F253" s="685"/>
      <c r="G253" s="686"/>
      <c r="H253" s="666"/>
      <c r="I253" s="666"/>
      <c r="J253" s="237">
        <f t="shared" si="3"/>
        <v>0</v>
      </c>
      <c r="K253" s="228"/>
      <c r="L253" s="226"/>
    </row>
    <row r="254" spans="2:12" s="637" customFormat="1">
      <c r="B254" s="653" t="s">
        <v>1612</v>
      </c>
      <c r="C254" s="244" t="s">
        <v>766</v>
      </c>
      <c r="D254" s="640">
        <v>2</v>
      </c>
      <c r="E254" s="665" t="s">
        <v>770</v>
      </c>
      <c r="F254" s="673">
        <v>2</v>
      </c>
      <c r="G254" s="684" t="s">
        <v>785</v>
      </c>
      <c r="H254" s="675">
        <v>80</v>
      </c>
      <c r="I254" s="692">
        <v>100</v>
      </c>
      <c r="J254" s="237">
        <f t="shared" si="3"/>
        <v>200</v>
      </c>
      <c r="K254" s="228"/>
      <c r="L254" s="226"/>
    </row>
    <row r="255" spans="2:12" s="637" customFormat="1">
      <c r="B255" s="653" t="s">
        <v>1613</v>
      </c>
      <c r="C255" s="244" t="s">
        <v>765</v>
      </c>
      <c r="D255" s="640">
        <v>4</v>
      </c>
      <c r="E255" s="665" t="s">
        <v>772</v>
      </c>
      <c r="F255" s="673">
        <v>2</v>
      </c>
      <c r="G255" s="684" t="s">
        <v>785</v>
      </c>
      <c r="H255" s="675">
        <v>80</v>
      </c>
      <c r="I255" s="692">
        <v>100</v>
      </c>
      <c r="J255" s="237">
        <f t="shared" ref="J255:J276" si="4">F255*I255</f>
        <v>200</v>
      </c>
      <c r="K255" s="228"/>
      <c r="L255" s="226"/>
    </row>
    <row r="256" spans="2:12" s="637" customFormat="1">
      <c r="B256" s="653" t="s">
        <v>1614</v>
      </c>
      <c r="C256" s="244" t="s">
        <v>765</v>
      </c>
      <c r="D256" s="640">
        <v>7</v>
      </c>
      <c r="E256" s="665" t="s">
        <v>804</v>
      </c>
      <c r="F256" s="673">
        <v>2</v>
      </c>
      <c r="G256" s="684" t="s">
        <v>785</v>
      </c>
      <c r="H256" s="675">
        <v>150</v>
      </c>
      <c r="I256" s="692">
        <v>187.5</v>
      </c>
      <c r="J256" s="237">
        <f t="shared" si="4"/>
        <v>375</v>
      </c>
      <c r="K256" s="228"/>
      <c r="L256" s="226"/>
    </row>
    <row r="257" spans="2:12" s="637" customFormat="1">
      <c r="B257" s="653" t="s">
        <v>1615</v>
      </c>
      <c r="C257" s="244" t="s">
        <v>765</v>
      </c>
      <c r="D257" s="640">
        <v>1</v>
      </c>
      <c r="E257" s="665" t="s">
        <v>780</v>
      </c>
      <c r="F257" s="673">
        <v>1</v>
      </c>
      <c r="G257" s="684" t="s">
        <v>787</v>
      </c>
      <c r="H257" s="675">
        <v>10</v>
      </c>
      <c r="I257" s="692">
        <v>12.5</v>
      </c>
      <c r="J257" s="237">
        <f t="shared" si="4"/>
        <v>12.5</v>
      </c>
      <c r="K257" s="228"/>
      <c r="L257" s="226"/>
    </row>
    <row r="258" spans="2:12" s="637" customFormat="1">
      <c r="B258" s="653" t="s">
        <v>1616</v>
      </c>
      <c r="C258" s="244" t="s">
        <v>765</v>
      </c>
      <c r="D258" s="640">
        <v>22</v>
      </c>
      <c r="E258" s="665" t="s">
        <v>783</v>
      </c>
      <c r="F258" s="673">
        <v>1</v>
      </c>
      <c r="G258" s="684" t="s">
        <v>789</v>
      </c>
      <c r="H258" s="675">
        <v>5.19</v>
      </c>
      <c r="I258" s="692">
        <v>6.49</v>
      </c>
      <c r="J258" s="237">
        <f t="shared" si="4"/>
        <v>6.49</v>
      </c>
      <c r="K258" s="228"/>
      <c r="L258" s="226"/>
    </row>
    <row r="259" spans="2:12" s="637" customFormat="1">
      <c r="B259" s="653" t="s">
        <v>1617</v>
      </c>
      <c r="C259" s="244" t="s">
        <v>765</v>
      </c>
      <c r="D259" s="640">
        <v>31</v>
      </c>
      <c r="E259" s="665" t="s">
        <v>784</v>
      </c>
      <c r="F259" s="673">
        <v>50</v>
      </c>
      <c r="G259" s="684" t="s">
        <v>788</v>
      </c>
      <c r="H259" s="675">
        <v>10.5</v>
      </c>
      <c r="I259" s="692">
        <v>13.13</v>
      </c>
      <c r="J259" s="237">
        <f t="shared" si="4"/>
        <v>656.5</v>
      </c>
      <c r="K259" s="228"/>
      <c r="L259" s="226"/>
    </row>
    <row r="260" spans="2:12" s="637" customFormat="1">
      <c r="B260" s="653" t="s">
        <v>1618</v>
      </c>
      <c r="C260" s="244" t="s">
        <v>765</v>
      </c>
      <c r="D260" s="640">
        <v>10</v>
      </c>
      <c r="E260" s="665" t="s">
        <v>811</v>
      </c>
      <c r="F260" s="673">
        <v>50</v>
      </c>
      <c r="G260" s="684" t="s">
        <v>788</v>
      </c>
      <c r="H260" s="675">
        <v>0.2</v>
      </c>
      <c r="I260" s="692">
        <v>0.25</v>
      </c>
      <c r="J260" s="237">
        <f t="shared" si="4"/>
        <v>12.5</v>
      </c>
      <c r="K260" s="228"/>
      <c r="L260" s="226"/>
    </row>
    <row r="261" spans="2:12" s="637" customFormat="1">
      <c r="B261" s="653" t="s">
        <v>1619</v>
      </c>
      <c r="C261" s="244"/>
      <c r="D261" s="640"/>
      <c r="E261" s="677" t="s">
        <v>886</v>
      </c>
      <c r="F261" s="685"/>
      <c r="G261" s="686"/>
      <c r="H261" s="666"/>
      <c r="I261" s="666"/>
      <c r="J261" s="237">
        <f t="shared" si="4"/>
        <v>0</v>
      </c>
      <c r="K261" s="228"/>
      <c r="L261" s="226"/>
    </row>
    <row r="262" spans="2:12" s="637" customFormat="1">
      <c r="B262" s="653" t="s">
        <v>1620</v>
      </c>
      <c r="C262" s="244"/>
      <c r="D262" s="640"/>
      <c r="E262" s="677" t="s">
        <v>887</v>
      </c>
      <c r="F262" s="685"/>
      <c r="G262" s="686"/>
      <c r="H262" s="666"/>
      <c r="I262" s="666"/>
      <c r="J262" s="237">
        <f t="shared" si="4"/>
        <v>0</v>
      </c>
      <c r="K262" s="228"/>
      <c r="L262" s="226"/>
    </row>
    <row r="263" spans="2:12" s="637" customFormat="1">
      <c r="B263" s="653" t="s">
        <v>1621</v>
      </c>
      <c r="C263" s="244" t="s">
        <v>766</v>
      </c>
      <c r="D263" s="640">
        <v>5</v>
      </c>
      <c r="E263" s="665" t="s">
        <v>773</v>
      </c>
      <c r="F263" s="673">
        <v>5</v>
      </c>
      <c r="G263" s="684" t="s">
        <v>785</v>
      </c>
      <c r="H263" s="675">
        <v>80</v>
      </c>
      <c r="I263" s="692">
        <v>100</v>
      </c>
      <c r="J263" s="237">
        <f t="shared" si="4"/>
        <v>500</v>
      </c>
      <c r="K263" s="228"/>
      <c r="L263" s="226"/>
    </row>
    <row r="264" spans="2:12" s="637" customFormat="1">
      <c r="B264" s="653" t="s">
        <v>1622</v>
      </c>
      <c r="C264" s="244" t="s">
        <v>765</v>
      </c>
      <c r="D264" s="640">
        <v>3</v>
      </c>
      <c r="E264" s="665" t="s">
        <v>888</v>
      </c>
      <c r="F264" s="673">
        <v>15</v>
      </c>
      <c r="G264" s="684" t="s">
        <v>788</v>
      </c>
      <c r="H264" s="675">
        <v>15</v>
      </c>
      <c r="I264" s="692">
        <v>18.75</v>
      </c>
      <c r="J264" s="237">
        <f t="shared" si="4"/>
        <v>281.25</v>
      </c>
      <c r="K264" s="228"/>
      <c r="L264" s="226"/>
    </row>
    <row r="265" spans="2:12" s="637" customFormat="1">
      <c r="B265" s="653" t="s">
        <v>1623</v>
      </c>
      <c r="C265" s="244" t="s">
        <v>765</v>
      </c>
      <c r="D265" s="640">
        <v>32</v>
      </c>
      <c r="E265" s="665" t="s">
        <v>889</v>
      </c>
      <c r="F265" s="673">
        <v>1</v>
      </c>
      <c r="G265" s="684" t="s">
        <v>895</v>
      </c>
      <c r="H265" s="675">
        <v>150</v>
      </c>
      <c r="I265" s="692">
        <v>187.5</v>
      </c>
      <c r="J265" s="237">
        <f t="shared" si="4"/>
        <v>187.5</v>
      </c>
      <c r="K265" s="228"/>
      <c r="L265" s="226"/>
    </row>
    <row r="266" spans="2:12" s="637" customFormat="1">
      <c r="B266" s="653" t="s">
        <v>1624</v>
      </c>
      <c r="C266" s="244" t="s">
        <v>765</v>
      </c>
      <c r="D266" s="640">
        <v>22</v>
      </c>
      <c r="E266" s="665" t="s">
        <v>890</v>
      </c>
      <c r="F266" s="673">
        <v>15</v>
      </c>
      <c r="G266" s="684" t="s">
        <v>896</v>
      </c>
      <c r="H266" s="675">
        <v>450</v>
      </c>
      <c r="I266" s="692">
        <v>562.5</v>
      </c>
      <c r="J266" s="237">
        <f t="shared" si="4"/>
        <v>8437.5</v>
      </c>
      <c r="K266" s="228"/>
      <c r="L266" s="226"/>
    </row>
    <row r="267" spans="2:12" s="637" customFormat="1">
      <c r="B267" s="653" t="s">
        <v>1625</v>
      </c>
      <c r="C267" s="244"/>
      <c r="D267" s="640"/>
      <c r="E267" s="677" t="s">
        <v>891</v>
      </c>
      <c r="F267" s="685"/>
      <c r="G267" s="686"/>
      <c r="H267" s="666"/>
      <c r="I267" s="666"/>
      <c r="J267" s="237">
        <f t="shared" si="4"/>
        <v>0</v>
      </c>
      <c r="K267" s="228"/>
      <c r="L267" s="226"/>
    </row>
    <row r="268" spans="2:12" s="637" customFormat="1">
      <c r="B268" s="653" t="s">
        <v>1626</v>
      </c>
      <c r="C268" s="244" t="s">
        <v>766</v>
      </c>
      <c r="D268" s="640">
        <v>5</v>
      </c>
      <c r="E268" s="665" t="s">
        <v>773</v>
      </c>
      <c r="F268" s="673">
        <v>5</v>
      </c>
      <c r="G268" s="684" t="s">
        <v>785</v>
      </c>
      <c r="H268" s="675">
        <v>80</v>
      </c>
      <c r="I268" s="692">
        <v>100</v>
      </c>
      <c r="J268" s="237">
        <f t="shared" si="4"/>
        <v>500</v>
      </c>
      <c r="K268" s="228"/>
      <c r="L268" s="226"/>
    </row>
    <row r="269" spans="2:12" s="637" customFormat="1">
      <c r="B269" s="653" t="s">
        <v>1627</v>
      </c>
      <c r="C269" s="244" t="s">
        <v>765</v>
      </c>
      <c r="D269" s="640">
        <v>3</v>
      </c>
      <c r="E269" s="665" t="s">
        <v>888</v>
      </c>
      <c r="F269" s="673">
        <v>15</v>
      </c>
      <c r="G269" s="684" t="s">
        <v>788</v>
      </c>
      <c r="H269" s="675">
        <v>15</v>
      </c>
      <c r="I269" s="692">
        <v>18.75</v>
      </c>
      <c r="J269" s="237">
        <f t="shared" si="4"/>
        <v>281.25</v>
      </c>
      <c r="K269" s="228"/>
      <c r="L269" s="226"/>
    </row>
    <row r="270" spans="2:12" s="637" customFormat="1">
      <c r="B270" s="653" t="s">
        <v>1628</v>
      </c>
      <c r="C270" s="244" t="s">
        <v>765</v>
      </c>
      <c r="D270" s="640">
        <v>32</v>
      </c>
      <c r="E270" s="665" t="s">
        <v>889</v>
      </c>
      <c r="F270" s="673">
        <v>1</v>
      </c>
      <c r="G270" s="684" t="s">
        <v>895</v>
      </c>
      <c r="H270" s="675">
        <v>150</v>
      </c>
      <c r="I270" s="692">
        <v>187.5</v>
      </c>
      <c r="J270" s="237">
        <f t="shared" si="4"/>
        <v>187.5</v>
      </c>
      <c r="K270" s="228"/>
      <c r="L270" s="226"/>
    </row>
    <row r="271" spans="2:12" s="637" customFormat="1">
      <c r="B271" s="653" t="s">
        <v>1629</v>
      </c>
      <c r="C271" s="244" t="s">
        <v>765</v>
      </c>
      <c r="D271" s="640">
        <v>23</v>
      </c>
      <c r="E271" s="665" t="s">
        <v>892</v>
      </c>
      <c r="F271" s="673">
        <v>15</v>
      </c>
      <c r="G271" s="684" t="s">
        <v>896</v>
      </c>
      <c r="H271" s="675">
        <v>500</v>
      </c>
      <c r="I271" s="692">
        <v>625</v>
      </c>
      <c r="J271" s="237">
        <f t="shared" si="4"/>
        <v>9375</v>
      </c>
      <c r="K271" s="228"/>
      <c r="L271" s="226"/>
    </row>
    <row r="272" spans="2:12" s="637" customFormat="1">
      <c r="B272" s="653" t="s">
        <v>1630</v>
      </c>
      <c r="C272" s="244"/>
      <c r="D272" s="640"/>
      <c r="E272" s="677" t="s">
        <v>893</v>
      </c>
      <c r="F272" s="685"/>
      <c r="G272" s="686"/>
      <c r="H272" s="666"/>
      <c r="I272" s="666"/>
      <c r="J272" s="237">
        <f t="shared" si="4"/>
        <v>0</v>
      </c>
      <c r="K272" s="228"/>
      <c r="L272" s="226"/>
    </row>
    <row r="273" spans="2:12" s="637" customFormat="1">
      <c r="B273" s="653" t="s">
        <v>1631</v>
      </c>
      <c r="C273" s="244" t="s">
        <v>766</v>
      </c>
      <c r="D273" s="640">
        <v>5</v>
      </c>
      <c r="E273" s="665" t="s">
        <v>773</v>
      </c>
      <c r="F273" s="673">
        <v>5</v>
      </c>
      <c r="G273" s="684" t="s">
        <v>785</v>
      </c>
      <c r="H273" s="675">
        <v>80</v>
      </c>
      <c r="I273" s="692">
        <v>100</v>
      </c>
      <c r="J273" s="237">
        <f t="shared" si="4"/>
        <v>500</v>
      </c>
      <c r="K273" s="228"/>
      <c r="L273" s="226"/>
    </row>
    <row r="274" spans="2:12" s="637" customFormat="1">
      <c r="B274" s="653" t="s">
        <v>1632</v>
      </c>
      <c r="C274" s="244" t="s">
        <v>765</v>
      </c>
      <c r="D274" s="640">
        <v>3</v>
      </c>
      <c r="E274" s="665" t="s">
        <v>888</v>
      </c>
      <c r="F274" s="673">
        <v>15</v>
      </c>
      <c r="G274" s="684" t="s">
        <v>788</v>
      </c>
      <c r="H274" s="675">
        <v>15</v>
      </c>
      <c r="I274" s="692">
        <v>18.75</v>
      </c>
      <c r="J274" s="237">
        <f t="shared" si="4"/>
        <v>281.25</v>
      </c>
      <c r="K274" s="228"/>
      <c r="L274" s="226"/>
    </row>
    <row r="275" spans="2:12" s="637" customFormat="1">
      <c r="B275" s="653" t="s">
        <v>1633</v>
      </c>
      <c r="C275" s="244" t="s">
        <v>765</v>
      </c>
      <c r="D275" s="640">
        <v>32</v>
      </c>
      <c r="E275" s="665" t="s">
        <v>889</v>
      </c>
      <c r="F275" s="673">
        <v>1</v>
      </c>
      <c r="G275" s="684" t="s">
        <v>895</v>
      </c>
      <c r="H275" s="675">
        <v>150</v>
      </c>
      <c r="I275" s="692">
        <v>187.5</v>
      </c>
      <c r="J275" s="237">
        <f t="shared" si="4"/>
        <v>187.5</v>
      </c>
      <c r="K275" s="228"/>
      <c r="L275" s="226"/>
    </row>
    <row r="276" spans="2:12" s="637" customFormat="1">
      <c r="B276" s="653" t="s">
        <v>1634</v>
      </c>
      <c r="C276" s="244" t="s">
        <v>765</v>
      </c>
      <c r="D276" s="640">
        <v>24</v>
      </c>
      <c r="E276" s="665" t="s">
        <v>894</v>
      </c>
      <c r="F276" s="673">
        <v>15</v>
      </c>
      <c r="G276" s="684" t="s">
        <v>896</v>
      </c>
      <c r="H276" s="675">
        <v>600</v>
      </c>
      <c r="I276" s="692">
        <v>750</v>
      </c>
      <c r="J276" s="237">
        <f t="shared" si="4"/>
        <v>11250</v>
      </c>
      <c r="K276" s="228"/>
      <c r="L276" s="226"/>
    </row>
    <row r="277" spans="2:12" s="637" customFormat="1" ht="24" customHeight="1">
      <c r="B277" s="699"/>
      <c r="C277" s="654"/>
      <c r="D277" s="632"/>
      <c r="E277" s="655"/>
      <c r="F277" s="633"/>
      <c r="G277" s="656"/>
      <c r="H277" s="657"/>
      <c r="I277" s="636"/>
      <c r="J277" s="659">
        <f>SUM(J20:J276)</f>
        <v>600000</v>
      </c>
      <c r="K277" s="228"/>
      <c r="L277" s="226"/>
    </row>
    <row r="278" spans="2:12" ht="41.25" customHeight="1" thickBot="1">
      <c r="B278" s="862" t="s">
        <v>24</v>
      </c>
      <c r="C278" s="863"/>
      <c r="D278" s="863"/>
      <c r="E278" s="863"/>
      <c r="F278" s="863"/>
      <c r="G278" s="863"/>
      <c r="H278" s="863"/>
      <c r="I278" s="864"/>
      <c r="J278" s="315">
        <f>J277</f>
        <v>600000</v>
      </c>
      <c r="K278" s="575"/>
    </row>
    <row r="279" spans="2:12">
      <c r="J279" s="575"/>
    </row>
    <row r="280" spans="2:12">
      <c r="H280" s="258"/>
      <c r="I280" s="705"/>
      <c r="J280" s="258"/>
    </row>
    <row r="291" spans="6:8">
      <c r="F291" s="795"/>
      <c r="G291" s="795"/>
      <c r="H291" s="795"/>
    </row>
  </sheetData>
  <sheetProtection formatCells="0" formatColumns="0" formatRows="0" insertColumns="0" insertRows="0" insertHyperlinks="0" deleteColumns="0" deleteRows="0" sort="0" autoFilter="0" pivotTables="0"/>
  <mergeCells count="22">
    <mergeCell ref="F291:H291"/>
    <mergeCell ref="B278:I278"/>
    <mergeCell ref="B11:J11"/>
    <mergeCell ref="B12:J12"/>
    <mergeCell ref="B13:J13"/>
    <mergeCell ref="B14:J14"/>
    <mergeCell ref="B15:B16"/>
    <mergeCell ref="C15:C16"/>
    <mergeCell ref="D15:D16"/>
    <mergeCell ref="J15:J16"/>
    <mergeCell ref="E15:E16"/>
    <mergeCell ref="F15:F16"/>
    <mergeCell ref="G15:G16"/>
    <mergeCell ref="H15:H16"/>
    <mergeCell ref="B10:C10"/>
    <mergeCell ref="D10:E10"/>
    <mergeCell ref="F10:G10"/>
    <mergeCell ref="B1:J4"/>
    <mergeCell ref="B5:J5"/>
    <mergeCell ref="B6:J6"/>
    <mergeCell ref="B7:J7"/>
    <mergeCell ref="C9:J9"/>
  </mergeCells>
  <phoneticPr fontId="72" type="noConversion"/>
  <printOptions horizontalCentered="1"/>
  <pageMargins left="0" right="0" top="0.43307086614173229" bottom="0" header="0" footer="0"/>
  <pageSetup paperSize="9" scale="28" fitToHeight="0" orientation="portrait" verticalDpi="300" r:id="rId1"/>
  <rowBreaks count="3" manualBreakCount="3">
    <brk id="46" min="1" max="9" man="1"/>
    <brk id="102" min="1" max="9" man="1"/>
    <brk id="188" min="1" max="9" man="1"/>
  </row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ilha6">
    <tabColor theme="7" tint="0.39997558519241921"/>
    <pageSetUpPr fitToPage="1"/>
  </sheetPr>
  <dimension ref="A1:P176"/>
  <sheetViews>
    <sheetView view="pageBreakPreview" topLeftCell="A120" zoomScale="40" zoomScaleNormal="60" zoomScaleSheetLayoutView="40" workbookViewId="0">
      <selection activeCell="F118" sqref="F118"/>
    </sheetView>
  </sheetViews>
  <sheetFormatPr defaultColWidth="9.140625" defaultRowHeight="25.5"/>
  <cols>
    <col min="1" max="2" width="4.42578125" style="226" customWidth="1"/>
    <col min="3" max="4" width="16.7109375" style="226" customWidth="1"/>
    <col min="5" max="5" width="22.7109375" style="226" customWidth="1"/>
    <col min="6" max="6" width="100.7109375" style="226" customWidth="1"/>
    <col min="7" max="8" width="20.7109375" style="226" customWidth="1"/>
    <col min="9" max="9" width="21.7109375" style="226" customWidth="1"/>
    <col min="10" max="10" width="22.5703125" style="226" customWidth="1"/>
    <col min="11" max="11" width="30.7109375" style="226" customWidth="1"/>
    <col min="12" max="12" width="18.5703125" style="226" customWidth="1"/>
    <col min="13" max="13" width="20.7109375" style="226" customWidth="1"/>
    <col min="14" max="14" width="14.85546875" style="226" bestFit="1" customWidth="1"/>
    <col min="15" max="15" width="15.85546875" style="226" customWidth="1"/>
    <col min="16" max="16" width="16.28515625" style="226" customWidth="1"/>
    <col min="17" max="16384" width="9.140625" style="226"/>
  </cols>
  <sheetData>
    <row r="1" spans="1:16" ht="24.95" customHeight="1">
      <c r="A1" s="316"/>
      <c r="B1" s="317"/>
      <c r="C1" s="800"/>
      <c r="D1" s="801"/>
      <c r="E1" s="801"/>
      <c r="F1" s="801"/>
      <c r="G1" s="801"/>
      <c r="H1" s="801"/>
      <c r="I1" s="801"/>
      <c r="J1" s="801"/>
      <c r="K1" s="855"/>
    </row>
    <row r="2" spans="1:16" ht="24.95" customHeight="1">
      <c r="A2" s="318"/>
      <c r="C2" s="802"/>
      <c r="D2" s="803"/>
      <c r="E2" s="803"/>
      <c r="F2" s="803"/>
      <c r="G2" s="803"/>
      <c r="H2" s="803"/>
      <c r="I2" s="803"/>
      <c r="J2" s="803"/>
      <c r="K2" s="856"/>
    </row>
    <row r="3" spans="1:16" ht="24.95" customHeight="1">
      <c r="A3" s="318"/>
      <c r="C3" s="802"/>
      <c r="D3" s="803"/>
      <c r="E3" s="803"/>
      <c r="F3" s="803"/>
      <c r="G3" s="803"/>
      <c r="H3" s="803"/>
      <c r="I3" s="803"/>
      <c r="J3" s="803"/>
      <c r="K3" s="856"/>
    </row>
    <row r="4" spans="1:16" ht="24.95" customHeight="1">
      <c r="A4" s="318"/>
      <c r="C4" s="802"/>
      <c r="D4" s="803"/>
      <c r="E4" s="803"/>
      <c r="F4" s="803"/>
      <c r="G4" s="803"/>
      <c r="H4" s="803"/>
      <c r="I4" s="803"/>
      <c r="J4" s="803"/>
      <c r="K4" s="856"/>
    </row>
    <row r="5" spans="1:16" ht="27.95" customHeight="1">
      <c r="A5" s="318"/>
      <c r="C5" s="857" t="s">
        <v>17</v>
      </c>
      <c r="D5" s="847"/>
      <c r="E5" s="847"/>
      <c r="F5" s="847"/>
      <c r="G5" s="847"/>
      <c r="H5" s="847"/>
      <c r="I5" s="847"/>
      <c r="J5" s="847"/>
      <c r="K5" s="858"/>
    </row>
    <row r="6" spans="1:16" ht="27.95" customHeight="1">
      <c r="A6" s="318"/>
      <c r="C6" s="859" t="s">
        <v>181</v>
      </c>
      <c r="D6" s="850"/>
      <c r="E6" s="850"/>
      <c r="F6" s="850"/>
      <c r="G6" s="850"/>
      <c r="H6" s="850"/>
      <c r="I6" s="850"/>
      <c r="J6" s="850"/>
      <c r="K6" s="860"/>
    </row>
    <row r="7" spans="1:16" ht="27.95" customHeight="1">
      <c r="A7" s="318"/>
      <c r="C7" s="859" t="s">
        <v>16</v>
      </c>
      <c r="D7" s="850"/>
      <c r="E7" s="850"/>
      <c r="F7" s="850"/>
      <c r="G7" s="850"/>
      <c r="H7" s="850"/>
      <c r="I7" s="850"/>
      <c r="J7" s="850"/>
      <c r="K7" s="860"/>
    </row>
    <row r="8" spans="1:16" ht="24.95" customHeight="1">
      <c r="A8" s="318"/>
      <c r="C8" s="292"/>
      <c r="D8" s="293"/>
      <c r="E8" s="293"/>
      <c r="F8" s="293"/>
      <c r="G8" s="293"/>
      <c r="H8" s="293"/>
      <c r="I8" s="293"/>
      <c r="J8" s="293"/>
      <c r="K8" s="294"/>
    </row>
    <row r="9" spans="1:16" ht="50.45" customHeight="1">
      <c r="A9" s="318"/>
      <c r="C9" s="601" t="s">
        <v>399</v>
      </c>
      <c r="D9" s="840" t="s">
        <v>746</v>
      </c>
      <c r="E9" s="840"/>
      <c r="F9" s="840"/>
      <c r="G9" s="840"/>
      <c r="H9" s="840"/>
      <c r="I9" s="840"/>
      <c r="J9" s="840"/>
      <c r="K9" s="861"/>
    </row>
    <row r="10" spans="1:16" ht="30" customHeight="1">
      <c r="A10" s="318"/>
      <c r="C10" s="853" t="s">
        <v>400</v>
      </c>
      <c r="D10" s="840"/>
      <c r="E10" s="814" t="e">
        <f>K163</f>
        <v>#REF!</v>
      </c>
      <c r="F10" s="814"/>
      <c r="G10" s="854" t="s">
        <v>748</v>
      </c>
      <c r="H10" s="854"/>
      <c r="I10" s="602" t="s">
        <v>747</v>
      </c>
      <c r="J10" s="602"/>
      <c r="K10" s="603"/>
    </row>
    <row r="11" spans="1:16" ht="30" customHeight="1">
      <c r="A11" s="318"/>
      <c r="C11" s="865" t="s">
        <v>670</v>
      </c>
      <c r="D11" s="815"/>
      <c r="E11" s="815"/>
      <c r="F11" s="815"/>
      <c r="G11" s="815"/>
      <c r="H11" s="815"/>
      <c r="I11" s="815"/>
      <c r="J11" s="815"/>
      <c r="K11" s="866"/>
    </row>
    <row r="12" spans="1:16" ht="24.95" customHeight="1" thickBot="1">
      <c r="A12" s="318"/>
      <c r="C12" s="867"/>
      <c r="D12" s="829"/>
      <c r="E12" s="829"/>
      <c r="F12" s="829"/>
      <c r="G12" s="829"/>
      <c r="H12" s="829"/>
      <c r="I12" s="829"/>
      <c r="J12" s="829"/>
      <c r="K12" s="868"/>
    </row>
    <row r="13" spans="1:16" ht="36.75" customHeight="1" thickTop="1" thickBot="1">
      <c r="A13" s="318"/>
      <c r="C13" s="869" t="s">
        <v>22</v>
      </c>
      <c r="D13" s="832"/>
      <c r="E13" s="832"/>
      <c r="F13" s="832"/>
      <c r="G13" s="832"/>
      <c r="H13" s="832"/>
      <c r="I13" s="832"/>
      <c r="J13" s="832"/>
      <c r="K13" s="870"/>
    </row>
    <row r="14" spans="1:16" ht="8.1" customHeight="1" thickTop="1">
      <c r="A14" s="318"/>
      <c r="C14" s="871"/>
      <c r="D14" s="835"/>
      <c r="E14" s="835"/>
      <c r="F14" s="835"/>
      <c r="G14" s="835"/>
      <c r="H14" s="835"/>
      <c r="I14" s="835"/>
      <c r="J14" s="835"/>
      <c r="K14" s="872"/>
    </row>
    <row r="15" spans="1:16" ht="48">
      <c r="A15" s="318"/>
      <c r="C15" s="878" t="s">
        <v>6</v>
      </c>
      <c r="D15" s="837" t="s">
        <v>177</v>
      </c>
      <c r="E15" s="837" t="s">
        <v>357</v>
      </c>
      <c r="F15" s="837" t="s">
        <v>5</v>
      </c>
      <c r="G15" s="825" t="s">
        <v>142</v>
      </c>
      <c r="H15" s="825" t="s">
        <v>20</v>
      </c>
      <c r="I15" s="825" t="s">
        <v>23</v>
      </c>
      <c r="J15" s="331" t="s">
        <v>216</v>
      </c>
      <c r="K15" s="875" t="s">
        <v>269</v>
      </c>
      <c r="M15" s="227"/>
      <c r="N15" s="228"/>
      <c r="O15" s="228"/>
      <c r="P15" s="228"/>
    </row>
    <row r="16" spans="1:16">
      <c r="A16" s="318"/>
      <c r="C16" s="879"/>
      <c r="D16" s="838"/>
      <c r="E16" s="838"/>
      <c r="F16" s="838"/>
      <c r="G16" s="825"/>
      <c r="H16" s="825"/>
      <c r="I16" s="825"/>
      <c r="J16" s="330">
        <v>0.27460000000000001</v>
      </c>
      <c r="K16" s="875"/>
      <c r="M16" s="227"/>
      <c r="N16" s="228"/>
      <c r="O16" s="228"/>
      <c r="P16" s="228"/>
    </row>
    <row r="17" spans="1:16" ht="27.95" customHeight="1">
      <c r="A17" s="318"/>
      <c r="C17" s="329">
        <v>1</v>
      </c>
      <c r="D17" s="333"/>
      <c r="E17" s="333"/>
      <c r="F17" s="335" t="s">
        <v>1</v>
      </c>
      <c r="G17" s="876"/>
      <c r="H17" s="876"/>
      <c r="I17" s="876"/>
      <c r="J17" s="876"/>
      <c r="K17" s="877"/>
      <c r="M17" s="880"/>
      <c r="N17" s="812"/>
      <c r="O17" s="812"/>
      <c r="P17" s="812"/>
    </row>
    <row r="18" spans="1:16" ht="45" customHeight="1">
      <c r="A18" s="318"/>
      <c r="C18" s="229" t="s">
        <v>18</v>
      </c>
      <c r="D18" s="230" t="s">
        <v>180</v>
      </c>
      <c r="E18" s="231">
        <v>103689</v>
      </c>
      <c r="F18" s="232" t="s">
        <v>219</v>
      </c>
      <c r="G18" s="233">
        <v>18</v>
      </c>
      <c r="H18" s="234" t="s">
        <v>2</v>
      </c>
      <c r="I18" s="235">
        <v>309.41000000000003</v>
      </c>
      <c r="J18" s="236">
        <f t="shared" ref="J18:J24" si="0">I18*(1+$J$16)</f>
        <v>394.37</v>
      </c>
      <c r="K18" s="237">
        <f t="shared" ref="K18:K24" si="1">G18*J18</f>
        <v>7098.66</v>
      </c>
      <c r="M18" s="880"/>
      <c r="N18" s="812"/>
      <c r="O18" s="812"/>
      <c r="P18" s="812"/>
    </row>
    <row r="19" spans="1:16" ht="45" hidden="1" customHeight="1">
      <c r="A19" s="318"/>
      <c r="C19" s="229" t="s">
        <v>19</v>
      </c>
      <c r="D19" s="230" t="s">
        <v>178</v>
      </c>
      <c r="E19" s="231">
        <v>10005</v>
      </c>
      <c r="F19" s="232" t="s">
        <v>329</v>
      </c>
      <c r="G19" s="233"/>
      <c r="H19" s="234" t="s">
        <v>2</v>
      </c>
      <c r="I19" s="235">
        <v>433.79</v>
      </c>
      <c r="J19" s="236">
        <f t="shared" si="0"/>
        <v>552.91</v>
      </c>
      <c r="K19" s="237">
        <f t="shared" si="1"/>
        <v>0</v>
      </c>
      <c r="M19" s="227"/>
      <c r="N19" s="228"/>
      <c r="O19" s="228"/>
      <c r="P19" s="228"/>
    </row>
    <row r="20" spans="1:16" ht="45" customHeight="1">
      <c r="A20" s="318"/>
      <c r="C20" s="229" t="s">
        <v>19</v>
      </c>
      <c r="D20" s="230" t="s">
        <v>180</v>
      </c>
      <c r="E20" s="231">
        <v>99064</v>
      </c>
      <c r="F20" s="232" t="s">
        <v>358</v>
      </c>
      <c r="G20" s="233" t="e">
        <f>#REF!</f>
        <v>#REF!</v>
      </c>
      <c r="H20" s="234" t="s">
        <v>3</v>
      </c>
      <c r="I20" s="235">
        <v>0.47</v>
      </c>
      <c r="J20" s="236">
        <f t="shared" si="0"/>
        <v>0.6</v>
      </c>
      <c r="K20" s="237" t="e">
        <f t="shared" si="1"/>
        <v>#REF!</v>
      </c>
      <c r="M20" s="227"/>
      <c r="N20" s="228"/>
      <c r="O20" s="228"/>
      <c r="P20" s="228"/>
    </row>
    <row r="21" spans="1:16" ht="45" hidden="1" customHeight="1">
      <c r="A21" s="318"/>
      <c r="C21" s="229" t="s">
        <v>328</v>
      </c>
      <c r="D21" s="230" t="s">
        <v>179</v>
      </c>
      <c r="E21" s="231" t="s">
        <v>257</v>
      </c>
      <c r="F21" s="232" t="s">
        <v>259</v>
      </c>
      <c r="G21" s="233"/>
      <c r="H21" s="231" t="s">
        <v>242</v>
      </c>
      <c r="I21" s="235" t="e">
        <f>#REF!</f>
        <v>#REF!</v>
      </c>
      <c r="J21" s="236" t="e">
        <f t="shared" si="0"/>
        <v>#REF!</v>
      </c>
      <c r="K21" s="237" t="e">
        <f t="shared" si="1"/>
        <v>#REF!</v>
      </c>
      <c r="M21" s="227"/>
      <c r="N21" s="228"/>
      <c r="O21" s="228"/>
      <c r="P21" s="228"/>
    </row>
    <row r="22" spans="1:16" ht="45" customHeight="1">
      <c r="A22" s="318"/>
      <c r="C22" s="229" t="s">
        <v>256</v>
      </c>
      <c r="D22" s="230" t="s">
        <v>179</v>
      </c>
      <c r="E22" s="238" t="s">
        <v>196</v>
      </c>
      <c r="F22" s="239" t="s">
        <v>268</v>
      </c>
      <c r="G22" s="233">
        <v>1</v>
      </c>
      <c r="H22" s="231" t="s">
        <v>242</v>
      </c>
      <c r="I22" s="235" t="e">
        <f>#REF!</f>
        <v>#REF!</v>
      </c>
      <c r="J22" s="236" t="e">
        <f t="shared" si="0"/>
        <v>#REF!</v>
      </c>
      <c r="K22" s="237" t="e">
        <f t="shared" si="1"/>
        <v>#REF!</v>
      </c>
      <c r="M22" s="880"/>
      <c r="N22" s="812"/>
      <c r="O22" s="812"/>
      <c r="P22" s="812"/>
    </row>
    <row r="23" spans="1:16" ht="45" customHeight="1">
      <c r="A23" s="318"/>
      <c r="C23" s="229" t="s">
        <v>328</v>
      </c>
      <c r="D23" s="230" t="s">
        <v>179</v>
      </c>
      <c r="E23" s="238" t="s">
        <v>257</v>
      </c>
      <c r="F23" s="239" t="e">
        <f>#REF!</f>
        <v>#REF!</v>
      </c>
      <c r="G23" s="233">
        <v>12</v>
      </c>
      <c r="H23" s="231" t="s">
        <v>744</v>
      </c>
      <c r="I23" s="235" t="e">
        <f>#REF!</f>
        <v>#REF!</v>
      </c>
      <c r="J23" s="236" t="e">
        <f t="shared" si="0"/>
        <v>#REF!</v>
      </c>
      <c r="K23" s="237" t="e">
        <f t="shared" si="1"/>
        <v>#REF!</v>
      </c>
      <c r="L23" s="589"/>
      <c r="M23" s="880"/>
      <c r="N23" s="812"/>
      <c r="O23" s="812"/>
      <c r="P23" s="812"/>
    </row>
    <row r="24" spans="1:16" ht="45" customHeight="1">
      <c r="A24" s="318"/>
      <c r="C24" s="229" t="s">
        <v>743</v>
      </c>
      <c r="D24" s="230" t="s">
        <v>179</v>
      </c>
      <c r="E24" s="238" t="s">
        <v>196</v>
      </c>
      <c r="F24" s="239" t="s">
        <v>745</v>
      </c>
      <c r="G24" s="233">
        <v>2</v>
      </c>
      <c r="H24" s="231" t="s">
        <v>242</v>
      </c>
      <c r="I24" s="235" t="e">
        <f>#REF!</f>
        <v>#REF!</v>
      </c>
      <c r="J24" s="236" t="e">
        <f t="shared" si="0"/>
        <v>#REF!</v>
      </c>
      <c r="K24" s="237" t="e">
        <f t="shared" si="1"/>
        <v>#REF!</v>
      </c>
      <c r="M24" s="880"/>
      <c r="N24" s="812"/>
      <c r="O24" s="812"/>
      <c r="P24" s="812"/>
    </row>
    <row r="25" spans="1:16" ht="27.95" customHeight="1">
      <c r="A25" s="318"/>
      <c r="C25" s="886" t="s">
        <v>8</v>
      </c>
      <c r="D25" s="887"/>
      <c r="E25" s="887"/>
      <c r="F25" s="887"/>
      <c r="G25" s="887"/>
      <c r="H25" s="887"/>
      <c r="I25" s="887"/>
      <c r="J25" s="888"/>
      <c r="K25" s="257" t="e">
        <f>SUM(K18:K24)</f>
        <v>#REF!</v>
      </c>
      <c r="M25" s="880"/>
      <c r="N25" s="812"/>
      <c r="O25" s="812"/>
      <c r="P25" s="812"/>
    </row>
    <row r="26" spans="1:16" ht="27.95" customHeight="1">
      <c r="A26" s="318"/>
      <c r="C26" s="329">
        <v>2</v>
      </c>
      <c r="D26" s="334"/>
      <c r="E26" s="334"/>
      <c r="F26" s="335" t="s">
        <v>270</v>
      </c>
      <c r="G26" s="876"/>
      <c r="H26" s="876"/>
      <c r="I26" s="876"/>
      <c r="J26" s="876"/>
      <c r="K26" s="877"/>
      <c r="M26" s="880"/>
      <c r="N26" s="812"/>
      <c r="O26" s="812"/>
      <c r="P26" s="812"/>
    </row>
    <row r="27" spans="1:16" ht="45" customHeight="1">
      <c r="A27" s="318"/>
      <c r="C27" s="229" t="s">
        <v>4</v>
      </c>
      <c r="D27" s="240" t="s">
        <v>180</v>
      </c>
      <c r="E27" s="238" t="s">
        <v>737</v>
      </c>
      <c r="F27" s="241" t="s">
        <v>210</v>
      </c>
      <c r="G27" s="242" t="e">
        <f>#REF!</f>
        <v>#REF!</v>
      </c>
      <c r="H27" s="234" t="s">
        <v>0</v>
      </c>
      <c r="I27" s="243">
        <v>184.86</v>
      </c>
      <c r="J27" s="236">
        <f>I27*(1+$J$16)</f>
        <v>235.62</v>
      </c>
      <c r="K27" s="237" t="e">
        <f>G27*J27</f>
        <v>#REF!</v>
      </c>
      <c r="M27" s="880"/>
      <c r="N27" s="812"/>
      <c r="O27" s="812"/>
      <c r="P27" s="812"/>
    </row>
    <row r="28" spans="1:16" ht="102">
      <c r="A28" s="318"/>
      <c r="C28" s="229" t="s">
        <v>738</v>
      </c>
      <c r="D28" s="240" t="s">
        <v>180</v>
      </c>
      <c r="E28" s="231">
        <v>100981</v>
      </c>
      <c r="F28" s="241" t="s">
        <v>740</v>
      </c>
      <c r="G28" s="233" t="e">
        <f>#REF!</f>
        <v>#REF!</v>
      </c>
      <c r="H28" s="234" t="s">
        <v>0</v>
      </c>
      <c r="I28" s="253">
        <v>9.2799999999999994</v>
      </c>
      <c r="J28" s="236">
        <f>I28*(1+$J$16)</f>
        <v>11.83</v>
      </c>
      <c r="K28" s="237" t="e">
        <f>G28*J28</f>
        <v>#REF!</v>
      </c>
      <c r="M28" s="227"/>
      <c r="N28" s="228"/>
      <c r="O28" s="228"/>
      <c r="P28" s="228"/>
    </row>
    <row r="29" spans="1:16" ht="45" customHeight="1">
      <c r="A29" s="318"/>
      <c r="C29" s="229" t="s">
        <v>739</v>
      </c>
      <c r="D29" s="244" t="s">
        <v>180</v>
      </c>
      <c r="E29" s="231">
        <v>97914</v>
      </c>
      <c r="F29" s="241" t="s">
        <v>435</v>
      </c>
      <c r="G29" s="233" t="e">
        <f>#REF!</f>
        <v>#REF!</v>
      </c>
      <c r="H29" s="234" t="s">
        <v>214</v>
      </c>
      <c r="I29" s="251">
        <v>2.97</v>
      </c>
      <c r="J29" s="236">
        <f>I29*(1+$J$16)</f>
        <v>3.79</v>
      </c>
      <c r="K29" s="237" t="e">
        <f>G29*J29</f>
        <v>#REF!</v>
      </c>
      <c r="M29" s="880"/>
      <c r="N29" s="812"/>
      <c r="O29" s="812"/>
      <c r="P29" s="812"/>
    </row>
    <row r="30" spans="1:16" ht="27.95" customHeight="1">
      <c r="A30" s="318"/>
      <c r="C30" s="886" t="s">
        <v>271</v>
      </c>
      <c r="D30" s="887"/>
      <c r="E30" s="887"/>
      <c r="F30" s="887"/>
      <c r="G30" s="887"/>
      <c r="H30" s="887"/>
      <c r="I30" s="887"/>
      <c r="J30" s="888"/>
      <c r="K30" s="257" t="e">
        <f>SUM(K27:K29)</f>
        <v>#REF!</v>
      </c>
      <c r="M30" s="880"/>
      <c r="N30" s="812"/>
      <c r="O30" s="812"/>
      <c r="P30" s="812"/>
    </row>
    <row r="31" spans="1:16" ht="27.95" customHeight="1">
      <c r="A31" s="318"/>
      <c r="C31" s="329">
        <v>3</v>
      </c>
      <c r="D31" s="332"/>
      <c r="E31" s="332"/>
      <c r="F31" s="272" t="s">
        <v>450</v>
      </c>
      <c r="G31" s="881"/>
      <c r="H31" s="881"/>
      <c r="I31" s="881"/>
      <c r="J31" s="881"/>
      <c r="K31" s="882"/>
      <c r="M31" s="227"/>
      <c r="N31" s="228"/>
      <c r="O31" s="228"/>
      <c r="P31" s="228"/>
    </row>
    <row r="32" spans="1:16" ht="45" customHeight="1">
      <c r="A32" s="318"/>
      <c r="C32" s="245" t="s">
        <v>9</v>
      </c>
      <c r="D32" s="240" t="s">
        <v>180</v>
      </c>
      <c r="E32" s="231">
        <v>94304</v>
      </c>
      <c r="F32" s="241" t="s">
        <v>673</v>
      </c>
      <c r="G32" s="242" t="e">
        <f>#REF!</f>
        <v>#REF!</v>
      </c>
      <c r="H32" s="234" t="s">
        <v>0</v>
      </c>
      <c r="I32" s="253">
        <v>72.930000000000007</v>
      </c>
      <c r="J32" s="236">
        <f t="shared" ref="J32:J38" si="2">I32*(1+$J$16)</f>
        <v>92.96</v>
      </c>
      <c r="K32" s="237" t="e">
        <f t="shared" ref="K32:K38" si="3">G32*J32</f>
        <v>#REF!</v>
      </c>
      <c r="M32" s="227"/>
      <c r="N32" s="228"/>
      <c r="O32" s="228"/>
      <c r="P32" s="228"/>
    </row>
    <row r="33" spans="1:16" ht="45" customHeight="1">
      <c r="A33" s="318"/>
      <c r="C33" s="245" t="s">
        <v>26</v>
      </c>
      <c r="D33" s="240" t="s">
        <v>180</v>
      </c>
      <c r="E33" s="231">
        <v>95877</v>
      </c>
      <c r="F33" s="241" t="s">
        <v>437</v>
      </c>
      <c r="G33" s="242" t="e">
        <f>#REF!</f>
        <v>#REF!</v>
      </c>
      <c r="H33" s="234" t="s">
        <v>440</v>
      </c>
      <c r="I33" s="253">
        <v>1.89</v>
      </c>
      <c r="J33" s="236">
        <f t="shared" si="2"/>
        <v>2.41</v>
      </c>
      <c r="K33" s="237" t="e">
        <f t="shared" si="3"/>
        <v>#REF!</v>
      </c>
      <c r="M33" s="227"/>
      <c r="N33" s="228"/>
      <c r="O33" s="228"/>
      <c r="P33" s="228"/>
    </row>
    <row r="34" spans="1:16" ht="45" customHeight="1">
      <c r="A34" s="318"/>
      <c r="C34" s="245" t="s">
        <v>61</v>
      </c>
      <c r="D34" s="231" t="s">
        <v>180</v>
      </c>
      <c r="E34" s="238">
        <v>93590</v>
      </c>
      <c r="F34" s="241" t="s">
        <v>438</v>
      </c>
      <c r="G34" s="242" t="e">
        <f>#REF!</f>
        <v>#REF!</v>
      </c>
      <c r="H34" s="234" t="s">
        <v>440</v>
      </c>
      <c r="I34" s="251">
        <v>0.99</v>
      </c>
      <c r="J34" s="236">
        <f t="shared" si="2"/>
        <v>1.26</v>
      </c>
      <c r="K34" s="237" t="e">
        <f t="shared" si="3"/>
        <v>#REF!</v>
      </c>
      <c r="M34" s="227"/>
      <c r="N34" s="228"/>
      <c r="O34" s="228"/>
      <c r="P34" s="228"/>
    </row>
    <row r="35" spans="1:16" ht="45" customHeight="1">
      <c r="A35" s="318"/>
      <c r="C35" s="245" t="s">
        <v>729</v>
      </c>
      <c r="D35" s="240" t="s">
        <v>180</v>
      </c>
      <c r="E35" s="238" t="s">
        <v>27</v>
      </c>
      <c r="F35" s="241" t="s">
        <v>198</v>
      </c>
      <c r="G35" s="242" t="e">
        <f>#REF!</f>
        <v>#REF!</v>
      </c>
      <c r="H35" s="234" t="s">
        <v>2</v>
      </c>
      <c r="I35" s="243">
        <v>93.7</v>
      </c>
      <c r="J35" s="236">
        <f t="shared" si="2"/>
        <v>119.43</v>
      </c>
      <c r="K35" s="237" t="e">
        <f t="shared" si="3"/>
        <v>#REF!</v>
      </c>
      <c r="M35" s="227"/>
      <c r="N35" s="228"/>
      <c r="O35" s="228"/>
      <c r="P35" s="228"/>
    </row>
    <row r="36" spans="1:16" ht="45" customHeight="1">
      <c r="A36" s="318"/>
      <c r="C36" s="245" t="s">
        <v>730</v>
      </c>
      <c r="D36" s="240" t="s">
        <v>180</v>
      </c>
      <c r="E36" s="238" t="s">
        <v>143</v>
      </c>
      <c r="F36" s="241" t="s">
        <v>144</v>
      </c>
      <c r="G36" s="242" t="e">
        <f>#REF!</f>
        <v>#REF!</v>
      </c>
      <c r="H36" s="233" t="s">
        <v>0</v>
      </c>
      <c r="I36" s="337">
        <v>16.09</v>
      </c>
      <c r="J36" s="236">
        <f t="shared" si="2"/>
        <v>20.51</v>
      </c>
      <c r="K36" s="237" t="e">
        <f t="shared" si="3"/>
        <v>#REF!</v>
      </c>
      <c r="M36" s="227"/>
      <c r="N36" s="228"/>
      <c r="O36" s="228"/>
      <c r="P36" s="228"/>
    </row>
    <row r="37" spans="1:16" ht="45" customHeight="1">
      <c r="A37" s="318"/>
      <c r="C37" s="245" t="s">
        <v>731</v>
      </c>
      <c r="D37" s="240" t="s">
        <v>180</v>
      </c>
      <c r="E37" s="238" t="s">
        <v>59</v>
      </c>
      <c r="F37" s="241" t="s">
        <v>60</v>
      </c>
      <c r="G37" s="242" t="e">
        <f>#REF!</f>
        <v>#REF!</v>
      </c>
      <c r="H37" s="231" t="s">
        <v>3</v>
      </c>
      <c r="I37" s="243">
        <v>48.52</v>
      </c>
      <c r="J37" s="236">
        <f t="shared" si="2"/>
        <v>61.84</v>
      </c>
      <c r="K37" s="237" t="e">
        <f t="shared" si="3"/>
        <v>#REF!</v>
      </c>
    </row>
    <row r="38" spans="1:16" ht="127.5">
      <c r="A38" s="318"/>
      <c r="C38" s="245" t="s">
        <v>732</v>
      </c>
      <c r="D38" s="240" t="s">
        <v>180</v>
      </c>
      <c r="E38" s="246" t="s">
        <v>671</v>
      </c>
      <c r="F38" s="247" t="s">
        <v>733</v>
      </c>
      <c r="G38" s="242" t="e">
        <f>#REF!</f>
        <v>#REF!</v>
      </c>
      <c r="H38" s="231" t="s">
        <v>3</v>
      </c>
      <c r="I38" s="236">
        <v>46.82</v>
      </c>
      <c r="J38" s="236">
        <f t="shared" si="2"/>
        <v>59.68</v>
      </c>
      <c r="K38" s="237" t="e">
        <f t="shared" si="3"/>
        <v>#REF!</v>
      </c>
    </row>
    <row r="39" spans="1:16" ht="27.95" customHeight="1">
      <c r="A39" s="318"/>
      <c r="C39" s="883" t="s">
        <v>11</v>
      </c>
      <c r="D39" s="884"/>
      <c r="E39" s="884"/>
      <c r="F39" s="884"/>
      <c r="G39" s="884"/>
      <c r="H39" s="884"/>
      <c r="I39" s="884"/>
      <c r="J39" s="884"/>
      <c r="K39" s="257" t="e">
        <f>SUM(K32:K38)</f>
        <v>#REF!</v>
      </c>
    </row>
    <row r="40" spans="1:16" ht="27.95" customHeight="1">
      <c r="A40" s="318"/>
      <c r="C40" s="270">
        <v>4</v>
      </c>
      <c r="D40" s="271"/>
      <c r="E40" s="271"/>
      <c r="F40" s="272" t="s">
        <v>449</v>
      </c>
      <c r="G40" s="881"/>
      <c r="H40" s="881"/>
      <c r="I40" s="881"/>
      <c r="J40" s="881"/>
      <c r="K40" s="882"/>
    </row>
    <row r="41" spans="1:16" ht="45" customHeight="1">
      <c r="A41" s="318"/>
      <c r="C41" s="248" t="s">
        <v>29</v>
      </c>
      <c r="D41" s="254" t="s">
        <v>180</v>
      </c>
      <c r="E41" s="249">
        <v>7745</v>
      </c>
      <c r="F41" s="250" t="s">
        <v>403</v>
      </c>
      <c r="G41" s="233" t="e">
        <f>#REF!</f>
        <v>#REF!</v>
      </c>
      <c r="H41" s="231" t="s">
        <v>242</v>
      </c>
      <c r="I41" s="251">
        <v>113.69</v>
      </c>
      <c r="J41" s="236">
        <f t="shared" ref="J41:J116" si="4">I41*(1+$J$16)</f>
        <v>144.91</v>
      </c>
      <c r="K41" s="237" t="e">
        <f t="shared" ref="K41:K116" si="5">G41*J41</f>
        <v>#REF!</v>
      </c>
    </row>
    <row r="42" spans="1:16" ht="127.5">
      <c r="A42" s="318"/>
      <c r="C42" s="252" t="s">
        <v>274</v>
      </c>
      <c r="D42" s="240" t="s">
        <v>180</v>
      </c>
      <c r="E42" s="238" t="s">
        <v>675</v>
      </c>
      <c r="F42" s="239" t="s">
        <v>676</v>
      </c>
      <c r="G42" s="233" t="e">
        <f>#REF!</f>
        <v>#REF!</v>
      </c>
      <c r="H42" s="234" t="s">
        <v>0</v>
      </c>
      <c r="I42" s="251">
        <v>13.66</v>
      </c>
      <c r="J42" s="236">
        <f t="shared" si="4"/>
        <v>17.41</v>
      </c>
      <c r="K42" s="237" t="e">
        <f t="shared" si="5"/>
        <v>#REF!</v>
      </c>
    </row>
    <row r="43" spans="1:16" ht="102">
      <c r="A43" s="318"/>
      <c r="C43" s="273" t="s">
        <v>275</v>
      </c>
      <c r="D43" s="240" t="s">
        <v>180</v>
      </c>
      <c r="E43" s="231">
        <v>100977</v>
      </c>
      <c r="F43" s="241" t="s">
        <v>674</v>
      </c>
      <c r="G43" s="233" t="e">
        <f>#REF!</f>
        <v>#REF!</v>
      </c>
      <c r="H43" s="234" t="s">
        <v>0</v>
      </c>
      <c r="I43" s="253">
        <v>7.62</v>
      </c>
      <c r="J43" s="236">
        <f t="shared" si="4"/>
        <v>9.7100000000000009</v>
      </c>
      <c r="K43" s="237" t="e">
        <f t="shared" si="5"/>
        <v>#REF!</v>
      </c>
    </row>
    <row r="44" spans="1:16" ht="45" customHeight="1">
      <c r="A44" s="318"/>
      <c r="C44" s="273" t="s">
        <v>276</v>
      </c>
      <c r="D44" s="244" t="s">
        <v>180</v>
      </c>
      <c r="E44" s="231">
        <v>97914</v>
      </c>
      <c r="F44" s="241" t="s">
        <v>435</v>
      </c>
      <c r="G44" s="233" t="e">
        <f>#REF!</f>
        <v>#REF!</v>
      </c>
      <c r="H44" s="234" t="s">
        <v>214</v>
      </c>
      <c r="I44" s="251">
        <v>2.97</v>
      </c>
      <c r="J44" s="236">
        <f t="shared" si="4"/>
        <v>3.79</v>
      </c>
      <c r="K44" s="237" t="e">
        <f t="shared" si="5"/>
        <v>#REF!</v>
      </c>
    </row>
    <row r="45" spans="1:16" ht="51">
      <c r="A45" s="318"/>
      <c r="C45" s="273" t="s">
        <v>277</v>
      </c>
      <c r="D45" s="240" t="s">
        <v>180</v>
      </c>
      <c r="E45" s="231">
        <v>101618</v>
      </c>
      <c r="F45" s="241" t="s">
        <v>672</v>
      </c>
      <c r="G45" s="233" t="e">
        <f>#REF!</f>
        <v>#REF!</v>
      </c>
      <c r="H45" s="233" t="s">
        <v>0</v>
      </c>
      <c r="I45" s="253">
        <f>213.45</f>
        <v>213.45</v>
      </c>
      <c r="J45" s="236">
        <f t="shared" si="4"/>
        <v>272.06</v>
      </c>
      <c r="K45" s="237" t="e">
        <f t="shared" si="5"/>
        <v>#REF!</v>
      </c>
    </row>
    <row r="46" spans="1:16" ht="102">
      <c r="A46" s="318"/>
      <c r="C46" s="273" t="s">
        <v>278</v>
      </c>
      <c r="D46" s="240" t="s">
        <v>180</v>
      </c>
      <c r="E46" s="231">
        <v>94304</v>
      </c>
      <c r="F46" s="241" t="s">
        <v>673</v>
      </c>
      <c r="G46" s="233" t="e">
        <f>#REF!</f>
        <v>#REF!</v>
      </c>
      <c r="H46" s="234" t="s">
        <v>0</v>
      </c>
      <c r="I46" s="253">
        <v>72.930000000000007</v>
      </c>
      <c r="J46" s="236">
        <f t="shared" si="4"/>
        <v>92.96</v>
      </c>
      <c r="K46" s="237" t="e">
        <f t="shared" si="5"/>
        <v>#REF!</v>
      </c>
    </row>
    <row r="47" spans="1:16" ht="51">
      <c r="A47" s="318"/>
      <c r="C47" s="273" t="s">
        <v>279</v>
      </c>
      <c r="D47" s="240" t="s">
        <v>180</v>
      </c>
      <c r="E47" s="231">
        <v>95877</v>
      </c>
      <c r="F47" s="241" t="s">
        <v>437</v>
      </c>
      <c r="G47" s="233" t="e">
        <f>#REF!</f>
        <v>#REF!</v>
      </c>
      <c r="H47" s="234" t="s">
        <v>440</v>
      </c>
      <c r="I47" s="253">
        <v>1.89</v>
      </c>
      <c r="J47" s="236">
        <f>I47*(1+$J$16)</f>
        <v>2.41</v>
      </c>
      <c r="K47" s="237" t="e">
        <f>G47*J47</f>
        <v>#REF!</v>
      </c>
    </row>
    <row r="48" spans="1:16" ht="51">
      <c r="A48" s="318"/>
      <c r="C48" s="273" t="s">
        <v>333</v>
      </c>
      <c r="D48" s="231" t="s">
        <v>180</v>
      </c>
      <c r="E48" s="238">
        <v>93590</v>
      </c>
      <c r="F48" s="241" t="s">
        <v>438</v>
      </c>
      <c r="G48" s="233" t="e">
        <f>#REF!</f>
        <v>#REF!</v>
      </c>
      <c r="H48" s="234" t="s">
        <v>440</v>
      </c>
      <c r="I48" s="251">
        <v>0.99</v>
      </c>
      <c r="J48" s="236">
        <f>I48*(1+$J$16)</f>
        <v>1.26</v>
      </c>
      <c r="K48" s="237" t="e">
        <f>G48*J48</f>
        <v>#REF!</v>
      </c>
    </row>
    <row r="49" spans="1:14" ht="45" customHeight="1">
      <c r="A49" s="318"/>
      <c r="C49" s="273" t="s">
        <v>334</v>
      </c>
      <c r="D49" s="244" t="s">
        <v>180</v>
      </c>
      <c r="E49" s="238" t="s">
        <v>245</v>
      </c>
      <c r="F49" s="241" t="s">
        <v>379</v>
      </c>
      <c r="G49" s="233" t="e">
        <f>#REF!</f>
        <v>#REF!</v>
      </c>
      <c r="H49" s="234" t="s">
        <v>0</v>
      </c>
      <c r="I49" s="251">
        <v>17.45</v>
      </c>
      <c r="J49" s="236">
        <f t="shared" si="4"/>
        <v>22.24</v>
      </c>
      <c r="K49" s="237" t="e">
        <f t="shared" si="5"/>
        <v>#REF!</v>
      </c>
    </row>
    <row r="50" spans="1:14" ht="45" customHeight="1">
      <c r="A50" s="318"/>
      <c r="C50" s="273" t="s">
        <v>677</v>
      </c>
      <c r="D50" s="240" t="s">
        <v>180</v>
      </c>
      <c r="E50" s="231">
        <v>101579</v>
      </c>
      <c r="F50" s="241" t="s">
        <v>378</v>
      </c>
      <c r="G50" s="233" t="e">
        <f>#REF!</f>
        <v>#REF!</v>
      </c>
      <c r="H50" s="233" t="s">
        <v>2</v>
      </c>
      <c r="I50" s="253">
        <v>40.659999999999997</v>
      </c>
      <c r="J50" s="236">
        <f t="shared" si="4"/>
        <v>51.83</v>
      </c>
      <c r="K50" s="237" t="e">
        <f t="shared" si="5"/>
        <v>#REF!</v>
      </c>
    </row>
    <row r="51" spans="1:14" ht="45" customHeight="1">
      <c r="A51" s="318"/>
      <c r="C51" s="273" t="s">
        <v>678</v>
      </c>
      <c r="D51" s="240" t="s">
        <v>180</v>
      </c>
      <c r="E51" s="238" t="s">
        <v>263</v>
      </c>
      <c r="F51" s="241" t="s">
        <v>264</v>
      </c>
      <c r="G51" s="233" t="e">
        <f>G41</f>
        <v>#REF!</v>
      </c>
      <c r="H51" s="234" t="s">
        <v>3</v>
      </c>
      <c r="I51" s="251">
        <v>59.64</v>
      </c>
      <c r="J51" s="236">
        <f t="shared" si="4"/>
        <v>76.02</v>
      </c>
      <c r="K51" s="237" t="e">
        <f t="shared" si="5"/>
        <v>#REF!</v>
      </c>
      <c r="L51" s="258" t="e">
        <f>K51+K41</f>
        <v>#REF!</v>
      </c>
      <c r="M51" s="258" t="e">
        <f>G51*176.74*1.2746</f>
        <v>#REF!</v>
      </c>
      <c r="N51" s="226" t="e">
        <f>M51/L51</f>
        <v>#REF!</v>
      </c>
    </row>
    <row r="52" spans="1:14" ht="45" customHeight="1">
      <c r="A52" s="318"/>
      <c r="C52" s="248" t="s">
        <v>30</v>
      </c>
      <c r="D52" s="240" t="s">
        <v>180</v>
      </c>
      <c r="E52" s="255" t="s">
        <v>679</v>
      </c>
      <c r="F52" s="256" t="s">
        <v>404</v>
      </c>
      <c r="G52" s="233" t="e">
        <f>#REF!</f>
        <v>#REF!</v>
      </c>
      <c r="H52" s="231" t="s">
        <v>242</v>
      </c>
      <c r="I52" s="251">
        <v>286.55</v>
      </c>
      <c r="J52" s="236">
        <f t="shared" si="4"/>
        <v>365.24</v>
      </c>
      <c r="K52" s="237" t="e">
        <f t="shared" si="5"/>
        <v>#REF!</v>
      </c>
    </row>
    <row r="53" spans="1:14" ht="127.5">
      <c r="A53" s="318"/>
      <c r="C53" s="252" t="s">
        <v>280</v>
      </c>
      <c r="D53" s="240" t="s">
        <v>180</v>
      </c>
      <c r="E53" s="238" t="s">
        <v>675</v>
      </c>
      <c r="F53" s="239" t="s">
        <v>676</v>
      </c>
      <c r="G53" s="233" t="e">
        <f>#REF!</f>
        <v>#REF!</v>
      </c>
      <c r="H53" s="234" t="s">
        <v>0</v>
      </c>
      <c r="I53" s="251">
        <f>I42</f>
        <v>13.66</v>
      </c>
      <c r="J53" s="236">
        <f t="shared" si="4"/>
        <v>17.41</v>
      </c>
      <c r="K53" s="237" t="e">
        <f t="shared" si="5"/>
        <v>#REF!</v>
      </c>
    </row>
    <row r="54" spans="1:14" ht="45" customHeight="1">
      <c r="A54" s="318"/>
      <c r="C54" s="252" t="s">
        <v>281</v>
      </c>
      <c r="D54" s="240" t="s">
        <v>180</v>
      </c>
      <c r="E54" s="231">
        <v>100977</v>
      </c>
      <c r="F54" s="241" t="s">
        <v>674</v>
      </c>
      <c r="G54" s="233" t="e">
        <f>#REF!</f>
        <v>#REF!</v>
      </c>
      <c r="H54" s="234" t="s">
        <v>0</v>
      </c>
      <c r="I54" s="251">
        <f>I43</f>
        <v>7.62</v>
      </c>
      <c r="J54" s="236">
        <f t="shared" si="4"/>
        <v>9.7100000000000009</v>
      </c>
      <c r="K54" s="237" t="e">
        <f t="shared" si="5"/>
        <v>#REF!</v>
      </c>
    </row>
    <row r="55" spans="1:14" ht="45" customHeight="1">
      <c r="A55" s="318"/>
      <c r="C55" s="252" t="s">
        <v>282</v>
      </c>
      <c r="D55" s="244" t="s">
        <v>180</v>
      </c>
      <c r="E55" s="231">
        <v>97914</v>
      </c>
      <c r="F55" s="241" t="s">
        <v>435</v>
      </c>
      <c r="G55" s="233" t="e">
        <f>#REF!</f>
        <v>#REF!</v>
      </c>
      <c r="H55" s="234" t="s">
        <v>214</v>
      </c>
      <c r="I55" s="251">
        <v>2.97</v>
      </c>
      <c r="J55" s="236">
        <f t="shared" si="4"/>
        <v>3.79</v>
      </c>
      <c r="K55" s="237" t="e">
        <f t="shared" si="5"/>
        <v>#REF!</v>
      </c>
    </row>
    <row r="56" spans="1:14" ht="45" customHeight="1">
      <c r="A56" s="318"/>
      <c r="C56" s="252" t="s">
        <v>283</v>
      </c>
      <c r="D56" s="240" t="s">
        <v>180</v>
      </c>
      <c r="E56" s="231">
        <v>101618</v>
      </c>
      <c r="F56" s="241" t="s">
        <v>672</v>
      </c>
      <c r="G56" s="233" t="e">
        <f>#REF!</f>
        <v>#REF!</v>
      </c>
      <c r="H56" s="234" t="s">
        <v>2</v>
      </c>
      <c r="I56" s="253">
        <f>213.45</f>
        <v>213.45</v>
      </c>
      <c r="J56" s="236">
        <f t="shared" si="4"/>
        <v>272.06</v>
      </c>
      <c r="K56" s="237" t="e">
        <f t="shared" si="5"/>
        <v>#REF!</v>
      </c>
    </row>
    <row r="57" spans="1:14" ht="102">
      <c r="A57" s="318"/>
      <c r="C57" s="252" t="s">
        <v>284</v>
      </c>
      <c r="D57" s="240" t="s">
        <v>180</v>
      </c>
      <c r="E57" s="231">
        <v>94304</v>
      </c>
      <c r="F57" s="241" t="s">
        <v>673</v>
      </c>
      <c r="G57" s="233" t="e">
        <f>#REF!</f>
        <v>#REF!</v>
      </c>
      <c r="H57" s="233" t="s">
        <v>2</v>
      </c>
      <c r="I57" s="253">
        <v>72.930000000000007</v>
      </c>
      <c r="J57" s="236">
        <f t="shared" si="4"/>
        <v>92.96</v>
      </c>
      <c r="K57" s="237" t="e">
        <f t="shared" si="5"/>
        <v>#REF!</v>
      </c>
    </row>
    <row r="58" spans="1:14" ht="45" customHeight="1">
      <c r="A58" s="318"/>
      <c r="C58" s="252" t="s">
        <v>285</v>
      </c>
      <c r="D58" s="240" t="s">
        <v>180</v>
      </c>
      <c r="E58" s="231">
        <v>95877</v>
      </c>
      <c r="F58" s="241" t="s">
        <v>437</v>
      </c>
      <c r="G58" s="233" t="e">
        <f>#REF!</f>
        <v>#REF!</v>
      </c>
      <c r="H58" s="234" t="s">
        <v>440</v>
      </c>
      <c r="I58" s="253">
        <v>1.89</v>
      </c>
      <c r="J58" s="236">
        <f t="shared" si="4"/>
        <v>2.41</v>
      </c>
      <c r="K58" s="237" t="e">
        <f t="shared" si="5"/>
        <v>#REF!</v>
      </c>
    </row>
    <row r="59" spans="1:14" ht="45" customHeight="1">
      <c r="A59" s="318"/>
      <c r="C59" s="252" t="s">
        <v>286</v>
      </c>
      <c r="D59" s="231" t="s">
        <v>180</v>
      </c>
      <c r="E59" s="238">
        <v>93590</v>
      </c>
      <c r="F59" s="241" t="s">
        <v>438</v>
      </c>
      <c r="G59" s="233" t="e">
        <f>#REF!</f>
        <v>#REF!</v>
      </c>
      <c r="H59" s="234" t="s">
        <v>440</v>
      </c>
      <c r="I59" s="251">
        <v>0.99</v>
      </c>
      <c r="J59" s="236">
        <f>I59*(1+$J$16)</f>
        <v>1.26</v>
      </c>
      <c r="K59" s="237" t="e">
        <f>G59*J59</f>
        <v>#REF!</v>
      </c>
    </row>
    <row r="60" spans="1:14" ht="45" customHeight="1">
      <c r="A60" s="318"/>
      <c r="C60" s="252" t="s">
        <v>337</v>
      </c>
      <c r="D60" s="244" t="s">
        <v>180</v>
      </c>
      <c r="E60" s="238" t="s">
        <v>245</v>
      </c>
      <c r="F60" s="241" t="s">
        <v>379</v>
      </c>
      <c r="G60" s="233" t="e">
        <f>#REF!</f>
        <v>#REF!</v>
      </c>
      <c r="H60" s="234" t="s">
        <v>0</v>
      </c>
      <c r="I60" s="251">
        <f>I49</f>
        <v>17.45</v>
      </c>
      <c r="J60" s="236">
        <f t="shared" si="4"/>
        <v>22.24</v>
      </c>
      <c r="K60" s="237" t="e">
        <f t="shared" si="5"/>
        <v>#REF!</v>
      </c>
    </row>
    <row r="61" spans="1:14" ht="45" customHeight="1">
      <c r="A61" s="318"/>
      <c r="C61" s="252" t="s">
        <v>338</v>
      </c>
      <c r="D61" s="240" t="s">
        <v>180</v>
      </c>
      <c r="E61" s="231">
        <v>101579</v>
      </c>
      <c r="F61" s="241" t="s">
        <v>378</v>
      </c>
      <c r="G61" s="233" t="e">
        <f>#REF!</f>
        <v>#REF!</v>
      </c>
      <c r="H61" s="233" t="s">
        <v>2</v>
      </c>
      <c r="I61" s="251">
        <f>I50</f>
        <v>40.659999999999997</v>
      </c>
      <c r="J61" s="236">
        <f t="shared" si="4"/>
        <v>51.83</v>
      </c>
      <c r="K61" s="237" t="e">
        <f t="shared" si="5"/>
        <v>#REF!</v>
      </c>
    </row>
    <row r="62" spans="1:14" ht="45" customHeight="1">
      <c r="A62" s="318"/>
      <c r="C62" s="252" t="s">
        <v>725</v>
      </c>
      <c r="D62" s="244" t="s">
        <v>180</v>
      </c>
      <c r="E62" s="231">
        <v>92824</v>
      </c>
      <c r="F62" s="239" t="s">
        <v>265</v>
      </c>
      <c r="G62" s="233" t="e">
        <f>#REF!</f>
        <v>#REF!</v>
      </c>
      <c r="H62" s="234" t="s">
        <v>3</v>
      </c>
      <c r="I62" s="251">
        <v>86.92</v>
      </c>
      <c r="J62" s="236">
        <f t="shared" si="4"/>
        <v>110.79</v>
      </c>
      <c r="K62" s="237" t="e">
        <f t="shared" si="5"/>
        <v>#REF!</v>
      </c>
    </row>
    <row r="63" spans="1:14" ht="45" customHeight="1">
      <c r="A63" s="318"/>
      <c r="C63" s="248" t="s">
        <v>31</v>
      </c>
      <c r="D63" s="254" t="s">
        <v>180</v>
      </c>
      <c r="E63" s="255" t="s">
        <v>680</v>
      </c>
      <c r="F63" s="256" t="s">
        <v>405</v>
      </c>
      <c r="G63" s="233" t="e">
        <f>#REF!</f>
        <v>#REF!</v>
      </c>
      <c r="H63" s="231" t="s">
        <v>242</v>
      </c>
      <c r="I63" s="251">
        <v>514.30999999999995</v>
      </c>
      <c r="J63" s="236">
        <f t="shared" si="4"/>
        <v>655.54</v>
      </c>
      <c r="K63" s="237" t="e">
        <f t="shared" si="5"/>
        <v>#REF!</v>
      </c>
    </row>
    <row r="64" spans="1:14" ht="127.5">
      <c r="A64" s="318"/>
      <c r="C64" s="252" t="s">
        <v>287</v>
      </c>
      <c r="D64" s="240" t="s">
        <v>180</v>
      </c>
      <c r="E64" s="238" t="s">
        <v>675</v>
      </c>
      <c r="F64" s="239" t="s">
        <v>676</v>
      </c>
      <c r="G64" s="233" t="e">
        <f>#REF!</f>
        <v>#REF!</v>
      </c>
      <c r="H64" s="234" t="s">
        <v>0</v>
      </c>
      <c r="I64" s="251">
        <f>I42</f>
        <v>13.66</v>
      </c>
      <c r="J64" s="236">
        <f t="shared" si="4"/>
        <v>17.41</v>
      </c>
      <c r="K64" s="237" t="e">
        <f t="shared" si="5"/>
        <v>#REF!</v>
      </c>
    </row>
    <row r="65" spans="1:11" ht="102">
      <c r="A65" s="318"/>
      <c r="C65" s="252" t="s">
        <v>288</v>
      </c>
      <c r="D65" s="240" t="s">
        <v>180</v>
      </c>
      <c r="E65" s="231">
        <v>100977</v>
      </c>
      <c r="F65" s="241" t="s">
        <v>674</v>
      </c>
      <c r="G65" s="233" t="e">
        <f>#REF!</f>
        <v>#REF!</v>
      </c>
      <c r="H65" s="234" t="s">
        <v>0</v>
      </c>
      <c r="I65" s="251">
        <f>I43</f>
        <v>7.62</v>
      </c>
      <c r="J65" s="236">
        <f t="shared" si="4"/>
        <v>9.7100000000000009</v>
      </c>
      <c r="K65" s="237" t="e">
        <f t="shared" si="5"/>
        <v>#REF!</v>
      </c>
    </row>
    <row r="66" spans="1:11" ht="45" customHeight="1">
      <c r="A66" s="318"/>
      <c r="C66" s="252" t="s">
        <v>289</v>
      </c>
      <c r="D66" s="244" t="s">
        <v>180</v>
      </c>
      <c r="E66" s="231">
        <v>97914</v>
      </c>
      <c r="F66" s="241" t="s">
        <v>435</v>
      </c>
      <c r="G66" s="233" t="e">
        <f>#REF!</f>
        <v>#REF!</v>
      </c>
      <c r="H66" s="234" t="s">
        <v>214</v>
      </c>
      <c r="I66" s="251">
        <f>I44</f>
        <v>2.97</v>
      </c>
      <c r="J66" s="236">
        <f t="shared" si="4"/>
        <v>3.79</v>
      </c>
      <c r="K66" s="237" t="e">
        <f t="shared" si="5"/>
        <v>#REF!</v>
      </c>
    </row>
    <row r="67" spans="1:11" ht="45" customHeight="1">
      <c r="A67" s="318"/>
      <c r="C67" s="252" t="s">
        <v>290</v>
      </c>
      <c r="D67" s="240" t="s">
        <v>180</v>
      </c>
      <c r="E67" s="231">
        <v>101618</v>
      </c>
      <c r="F67" s="241" t="s">
        <v>672</v>
      </c>
      <c r="G67" s="233" t="e">
        <f>#REF!</f>
        <v>#REF!</v>
      </c>
      <c r="H67" s="234" t="s">
        <v>2</v>
      </c>
      <c r="I67" s="253">
        <f>213.45</f>
        <v>213.45</v>
      </c>
      <c r="J67" s="236">
        <f t="shared" si="4"/>
        <v>272.06</v>
      </c>
      <c r="K67" s="237" t="e">
        <f t="shared" si="5"/>
        <v>#REF!</v>
      </c>
    </row>
    <row r="68" spans="1:11" ht="45" customHeight="1">
      <c r="A68" s="318"/>
      <c r="C68" s="252" t="s">
        <v>291</v>
      </c>
      <c r="D68" s="240" t="s">
        <v>180</v>
      </c>
      <c r="E68" s="231">
        <v>94304</v>
      </c>
      <c r="F68" s="241" t="s">
        <v>673</v>
      </c>
      <c r="G68" s="233" t="e">
        <f>#REF!</f>
        <v>#REF!</v>
      </c>
      <c r="H68" s="233" t="s">
        <v>2</v>
      </c>
      <c r="I68" s="253">
        <v>72.930000000000007</v>
      </c>
      <c r="J68" s="236">
        <f t="shared" si="4"/>
        <v>92.96</v>
      </c>
      <c r="K68" s="237" t="e">
        <f t="shared" si="5"/>
        <v>#REF!</v>
      </c>
    </row>
    <row r="69" spans="1:11" ht="45" customHeight="1">
      <c r="A69" s="318"/>
      <c r="C69" s="252" t="s">
        <v>292</v>
      </c>
      <c r="D69" s="240" t="s">
        <v>180</v>
      </c>
      <c r="E69" s="231">
        <v>95877</v>
      </c>
      <c r="F69" s="241" t="s">
        <v>437</v>
      </c>
      <c r="G69" s="233" t="e">
        <f>#REF!</f>
        <v>#REF!</v>
      </c>
      <c r="H69" s="234" t="s">
        <v>214</v>
      </c>
      <c r="I69" s="253">
        <v>1.89</v>
      </c>
      <c r="J69" s="236">
        <f>I69*(1+$J$16)</f>
        <v>2.41</v>
      </c>
      <c r="K69" s="237" t="e">
        <f>G69*J69</f>
        <v>#REF!</v>
      </c>
    </row>
    <row r="70" spans="1:11" ht="45" customHeight="1">
      <c r="A70" s="318"/>
      <c r="C70" s="252" t="s">
        <v>293</v>
      </c>
      <c r="D70" s="231" t="s">
        <v>180</v>
      </c>
      <c r="E70" s="238">
        <v>93590</v>
      </c>
      <c r="F70" s="241" t="s">
        <v>438</v>
      </c>
      <c r="G70" s="233" t="e">
        <f>#REF!</f>
        <v>#REF!</v>
      </c>
      <c r="H70" s="234" t="s">
        <v>214</v>
      </c>
      <c r="I70" s="251">
        <v>0.99</v>
      </c>
      <c r="J70" s="236">
        <f t="shared" si="4"/>
        <v>1.26</v>
      </c>
      <c r="K70" s="237" t="e">
        <f t="shared" si="5"/>
        <v>#REF!</v>
      </c>
    </row>
    <row r="71" spans="1:11" ht="45" customHeight="1">
      <c r="A71" s="318"/>
      <c r="C71" s="252" t="s">
        <v>339</v>
      </c>
      <c r="D71" s="244" t="s">
        <v>180</v>
      </c>
      <c r="E71" s="238" t="s">
        <v>245</v>
      </c>
      <c r="F71" s="241" t="s">
        <v>379</v>
      </c>
      <c r="G71" s="233" t="e">
        <f>#REF!</f>
        <v>#REF!</v>
      </c>
      <c r="H71" s="234" t="s">
        <v>0</v>
      </c>
      <c r="I71" s="251">
        <f>I49</f>
        <v>17.45</v>
      </c>
      <c r="J71" s="236">
        <f t="shared" si="4"/>
        <v>22.24</v>
      </c>
      <c r="K71" s="237" t="e">
        <f t="shared" si="5"/>
        <v>#REF!</v>
      </c>
    </row>
    <row r="72" spans="1:11" ht="45" customHeight="1">
      <c r="A72" s="318"/>
      <c r="C72" s="252" t="s">
        <v>340</v>
      </c>
      <c r="D72" s="240" t="s">
        <v>180</v>
      </c>
      <c r="E72" s="231">
        <v>101579</v>
      </c>
      <c r="F72" s="241" t="s">
        <v>378</v>
      </c>
      <c r="G72" s="233" t="e">
        <f>#REF!</f>
        <v>#REF!</v>
      </c>
      <c r="H72" s="233" t="s">
        <v>2</v>
      </c>
      <c r="I72" s="251">
        <f>I50</f>
        <v>40.659999999999997</v>
      </c>
      <c r="J72" s="236">
        <f t="shared" si="4"/>
        <v>51.83</v>
      </c>
      <c r="K72" s="237" t="e">
        <f t="shared" si="5"/>
        <v>#REF!</v>
      </c>
    </row>
    <row r="73" spans="1:11" ht="45" customHeight="1">
      <c r="A73" s="318"/>
      <c r="C73" s="252" t="s">
        <v>726</v>
      </c>
      <c r="D73" s="244" t="s">
        <v>180</v>
      </c>
      <c r="E73" s="338">
        <v>92826</v>
      </c>
      <c r="F73" s="239" t="s">
        <v>266</v>
      </c>
      <c r="G73" s="233" t="e">
        <f>#REF!</f>
        <v>#REF!</v>
      </c>
      <c r="H73" s="234" t="s">
        <v>3</v>
      </c>
      <c r="I73" s="251">
        <v>117.33</v>
      </c>
      <c r="J73" s="236">
        <f t="shared" si="4"/>
        <v>149.55000000000001</v>
      </c>
      <c r="K73" s="237" t="e">
        <f t="shared" si="5"/>
        <v>#REF!</v>
      </c>
    </row>
    <row r="74" spans="1:11" ht="45" customHeight="1">
      <c r="A74" s="318"/>
      <c r="C74" s="248" t="s">
        <v>247</v>
      </c>
      <c r="D74" s="254" t="s">
        <v>180</v>
      </c>
      <c r="E74" s="255" t="s">
        <v>681</v>
      </c>
      <c r="F74" s="256" t="s">
        <v>406</v>
      </c>
      <c r="G74" s="233" t="e">
        <f>#REF!</f>
        <v>#REF!</v>
      </c>
      <c r="H74" s="231" t="s">
        <v>242</v>
      </c>
      <c r="I74" s="251">
        <v>600.84</v>
      </c>
      <c r="J74" s="236">
        <f t="shared" si="4"/>
        <v>765.83</v>
      </c>
      <c r="K74" s="237" t="e">
        <f t="shared" si="5"/>
        <v>#REF!</v>
      </c>
    </row>
    <row r="75" spans="1:11" ht="127.5">
      <c r="A75" s="318"/>
      <c r="C75" s="252" t="s">
        <v>294</v>
      </c>
      <c r="D75" s="240" t="s">
        <v>180</v>
      </c>
      <c r="E75" s="238" t="s">
        <v>675</v>
      </c>
      <c r="F75" s="239" t="s">
        <v>676</v>
      </c>
      <c r="G75" s="233" t="e">
        <f>#REF!</f>
        <v>#REF!</v>
      </c>
      <c r="H75" s="234" t="s">
        <v>0</v>
      </c>
      <c r="I75" s="251">
        <f>I53</f>
        <v>13.66</v>
      </c>
      <c r="J75" s="236">
        <f t="shared" si="4"/>
        <v>17.41</v>
      </c>
      <c r="K75" s="237" t="e">
        <f t="shared" si="5"/>
        <v>#REF!</v>
      </c>
    </row>
    <row r="76" spans="1:11" ht="102">
      <c r="A76" s="318"/>
      <c r="C76" s="252" t="s">
        <v>295</v>
      </c>
      <c r="D76" s="240" t="s">
        <v>180</v>
      </c>
      <c r="E76" s="231">
        <v>100977</v>
      </c>
      <c r="F76" s="241" t="s">
        <v>674</v>
      </c>
      <c r="G76" s="233" t="e">
        <f>#REF!</f>
        <v>#REF!</v>
      </c>
      <c r="H76" s="234" t="s">
        <v>0</v>
      </c>
      <c r="I76" s="251">
        <f>I54</f>
        <v>7.62</v>
      </c>
      <c r="J76" s="236">
        <f t="shared" si="4"/>
        <v>9.7100000000000009</v>
      </c>
      <c r="K76" s="237" t="e">
        <f t="shared" si="5"/>
        <v>#REF!</v>
      </c>
    </row>
    <row r="77" spans="1:11" ht="45" customHeight="1">
      <c r="A77" s="318"/>
      <c r="C77" s="252" t="s">
        <v>296</v>
      </c>
      <c r="D77" s="244" t="s">
        <v>180</v>
      </c>
      <c r="E77" s="231">
        <v>97914</v>
      </c>
      <c r="F77" s="241" t="s">
        <v>435</v>
      </c>
      <c r="G77" s="233" t="e">
        <f>#REF!</f>
        <v>#REF!</v>
      </c>
      <c r="H77" s="234" t="s">
        <v>214</v>
      </c>
      <c r="I77" s="251">
        <f>I55</f>
        <v>2.97</v>
      </c>
      <c r="J77" s="236">
        <f t="shared" si="4"/>
        <v>3.79</v>
      </c>
      <c r="K77" s="237" t="e">
        <f t="shared" si="5"/>
        <v>#REF!</v>
      </c>
    </row>
    <row r="78" spans="1:11" ht="45" customHeight="1">
      <c r="A78" s="318"/>
      <c r="C78" s="252" t="s">
        <v>297</v>
      </c>
      <c r="D78" s="240" t="s">
        <v>180</v>
      </c>
      <c r="E78" s="231">
        <v>101618</v>
      </c>
      <c r="F78" s="241" t="s">
        <v>672</v>
      </c>
      <c r="G78" s="233" t="e">
        <f>#REF!</f>
        <v>#REF!</v>
      </c>
      <c r="H78" s="234" t="s">
        <v>2</v>
      </c>
      <c r="I78" s="253">
        <f>213.45</f>
        <v>213.45</v>
      </c>
      <c r="J78" s="236">
        <f t="shared" si="4"/>
        <v>272.06</v>
      </c>
      <c r="K78" s="237" t="e">
        <f t="shared" si="5"/>
        <v>#REF!</v>
      </c>
    </row>
    <row r="79" spans="1:11" ht="45" customHeight="1">
      <c r="A79" s="318"/>
      <c r="C79" s="252" t="s">
        <v>298</v>
      </c>
      <c r="D79" s="240" t="s">
        <v>180</v>
      </c>
      <c r="E79" s="231">
        <v>94304</v>
      </c>
      <c r="F79" s="241" t="s">
        <v>673</v>
      </c>
      <c r="G79" s="233" t="e">
        <f>#REF!</f>
        <v>#REF!</v>
      </c>
      <c r="H79" s="233" t="s">
        <v>2</v>
      </c>
      <c r="I79" s="253">
        <v>72.930000000000007</v>
      </c>
      <c r="J79" s="236">
        <f t="shared" si="4"/>
        <v>92.96</v>
      </c>
      <c r="K79" s="237" t="e">
        <f t="shared" si="5"/>
        <v>#REF!</v>
      </c>
    </row>
    <row r="80" spans="1:11" ht="45" customHeight="1">
      <c r="A80" s="318"/>
      <c r="C80" s="252" t="s">
        <v>299</v>
      </c>
      <c r="D80" s="240" t="s">
        <v>180</v>
      </c>
      <c r="E80" s="231">
        <v>95877</v>
      </c>
      <c r="F80" s="241" t="s">
        <v>437</v>
      </c>
      <c r="G80" s="233" t="e">
        <f>#REF!</f>
        <v>#REF!</v>
      </c>
      <c r="H80" s="234" t="s">
        <v>214</v>
      </c>
      <c r="I80" s="253">
        <v>1.89</v>
      </c>
      <c r="J80" s="236">
        <f t="shared" si="4"/>
        <v>2.41</v>
      </c>
      <c r="K80" s="237" t="e">
        <f t="shared" si="5"/>
        <v>#REF!</v>
      </c>
    </row>
    <row r="81" spans="1:11" ht="45" customHeight="1">
      <c r="A81" s="318"/>
      <c r="C81" s="252" t="s">
        <v>300</v>
      </c>
      <c r="D81" s="231" t="s">
        <v>180</v>
      </c>
      <c r="E81" s="238">
        <v>93590</v>
      </c>
      <c r="F81" s="241" t="s">
        <v>438</v>
      </c>
      <c r="G81" s="233" t="e">
        <f>#REF!</f>
        <v>#REF!</v>
      </c>
      <c r="H81" s="234" t="s">
        <v>214</v>
      </c>
      <c r="I81" s="251">
        <v>0.99</v>
      </c>
      <c r="J81" s="236">
        <f>I81*(1+$J$16)</f>
        <v>1.26</v>
      </c>
      <c r="K81" s="237" t="e">
        <f>G81*J81</f>
        <v>#REF!</v>
      </c>
    </row>
    <row r="82" spans="1:11" ht="45" customHeight="1">
      <c r="A82" s="318"/>
      <c r="C82" s="252" t="s">
        <v>341</v>
      </c>
      <c r="D82" s="244" t="s">
        <v>180</v>
      </c>
      <c r="E82" s="238" t="s">
        <v>245</v>
      </c>
      <c r="F82" s="241" t="s">
        <v>379</v>
      </c>
      <c r="G82" s="233" t="e">
        <f>#REF!</f>
        <v>#REF!</v>
      </c>
      <c r="H82" s="234" t="s">
        <v>0</v>
      </c>
      <c r="I82" s="251">
        <f>I49</f>
        <v>17.45</v>
      </c>
      <c r="J82" s="236">
        <f t="shared" si="4"/>
        <v>22.24</v>
      </c>
      <c r="K82" s="237" t="e">
        <f t="shared" si="5"/>
        <v>#REF!</v>
      </c>
    </row>
    <row r="83" spans="1:11" ht="43.5" customHeight="1">
      <c r="A83" s="318"/>
      <c r="C83" s="252" t="s">
        <v>342</v>
      </c>
      <c r="D83" s="240" t="s">
        <v>180</v>
      </c>
      <c r="E83" s="231">
        <v>101579</v>
      </c>
      <c r="F83" s="241" t="s">
        <v>378</v>
      </c>
      <c r="G83" s="233" t="e">
        <f>#REF!</f>
        <v>#REF!</v>
      </c>
      <c r="H83" s="233" t="s">
        <v>2</v>
      </c>
      <c r="I83" s="251">
        <f>I50</f>
        <v>40.659999999999997</v>
      </c>
      <c r="J83" s="236">
        <f t="shared" si="4"/>
        <v>51.83</v>
      </c>
      <c r="K83" s="237" t="e">
        <f t="shared" si="5"/>
        <v>#REF!</v>
      </c>
    </row>
    <row r="84" spans="1:11" ht="75.75" customHeight="1">
      <c r="A84" s="318"/>
      <c r="C84" s="252" t="s">
        <v>727</v>
      </c>
      <c r="D84" s="244" t="s">
        <v>180</v>
      </c>
      <c r="E84" s="231">
        <v>92828</v>
      </c>
      <c r="F84" s="239" t="s">
        <v>267</v>
      </c>
      <c r="G84" s="233" t="e">
        <f>#REF!</f>
        <v>#REF!</v>
      </c>
      <c r="H84" s="234" t="s">
        <v>3</v>
      </c>
      <c r="I84" s="251">
        <v>155.24</v>
      </c>
      <c r="J84" s="236">
        <f t="shared" si="4"/>
        <v>197.87</v>
      </c>
      <c r="K84" s="237" t="e">
        <f t="shared" si="5"/>
        <v>#REF!</v>
      </c>
    </row>
    <row r="85" spans="1:11" ht="45" hidden="1" customHeight="1">
      <c r="A85" s="318"/>
      <c r="C85" s="248" t="s">
        <v>301</v>
      </c>
      <c r="D85" s="254" t="s">
        <v>180</v>
      </c>
      <c r="E85" s="255" t="s">
        <v>272</v>
      </c>
      <c r="F85" s="256" t="s">
        <v>407</v>
      </c>
      <c r="G85" s="233" t="e">
        <f>#REF!</f>
        <v>#REF!</v>
      </c>
      <c r="H85" s="231" t="s">
        <v>242</v>
      </c>
      <c r="I85" s="251">
        <v>955.61</v>
      </c>
      <c r="J85" s="236">
        <f t="shared" si="4"/>
        <v>1218.02</v>
      </c>
      <c r="K85" s="237" t="e">
        <f t="shared" si="5"/>
        <v>#REF!</v>
      </c>
    </row>
    <row r="86" spans="1:11" ht="45" hidden="1" customHeight="1">
      <c r="A86" s="318"/>
      <c r="C86" s="252" t="s">
        <v>302</v>
      </c>
      <c r="D86" s="240" t="s">
        <v>178</v>
      </c>
      <c r="E86" s="238" t="s">
        <v>331</v>
      </c>
      <c r="F86" s="239" t="s">
        <v>332</v>
      </c>
      <c r="G86" s="233" t="e">
        <f>#REF!</f>
        <v>#REF!</v>
      </c>
      <c r="H86" s="234" t="s">
        <v>0</v>
      </c>
      <c r="I86" s="251">
        <f>I42</f>
        <v>13.66</v>
      </c>
      <c r="J86" s="236">
        <f t="shared" si="4"/>
        <v>17.41</v>
      </c>
      <c r="K86" s="237" t="e">
        <f t="shared" si="5"/>
        <v>#REF!</v>
      </c>
    </row>
    <row r="87" spans="1:11" ht="45" hidden="1" customHeight="1">
      <c r="A87" s="318"/>
      <c r="C87" s="252" t="s">
        <v>303</v>
      </c>
      <c r="D87" s="240" t="s">
        <v>180</v>
      </c>
      <c r="E87" s="231">
        <v>100980</v>
      </c>
      <c r="F87" s="241" t="s">
        <v>246</v>
      </c>
      <c r="G87" s="233" t="e">
        <f>#REF!</f>
        <v>#REF!</v>
      </c>
      <c r="H87" s="234" t="s">
        <v>0</v>
      </c>
      <c r="I87" s="251">
        <f>I43</f>
        <v>7.62</v>
      </c>
      <c r="J87" s="236">
        <f t="shared" si="4"/>
        <v>9.7100000000000009</v>
      </c>
      <c r="K87" s="237" t="e">
        <f t="shared" si="5"/>
        <v>#REF!</v>
      </c>
    </row>
    <row r="88" spans="1:11" ht="45" hidden="1" customHeight="1">
      <c r="A88" s="318"/>
      <c r="C88" s="252" t="s">
        <v>304</v>
      </c>
      <c r="D88" s="244" t="s">
        <v>180</v>
      </c>
      <c r="E88" s="238" t="s">
        <v>248</v>
      </c>
      <c r="F88" s="241" t="s">
        <v>249</v>
      </c>
      <c r="G88" s="233" t="e">
        <f>#REF!</f>
        <v>#REF!</v>
      </c>
      <c r="H88" s="234" t="s">
        <v>214</v>
      </c>
      <c r="I88" s="251">
        <f>I44</f>
        <v>2.97</v>
      </c>
      <c r="J88" s="236">
        <f t="shared" si="4"/>
        <v>3.79</v>
      </c>
      <c r="K88" s="237" t="e">
        <f t="shared" si="5"/>
        <v>#REF!</v>
      </c>
    </row>
    <row r="89" spans="1:11" ht="45" hidden="1" customHeight="1">
      <c r="A89" s="318"/>
      <c r="C89" s="252" t="s">
        <v>305</v>
      </c>
      <c r="D89" s="240" t="s">
        <v>180</v>
      </c>
      <c r="E89" s="231">
        <v>101616</v>
      </c>
      <c r="F89" s="247" t="s">
        <v>211</v>
      </c>
      <c r="G89" s="233" t="e">
        <f>#REF!</f>
        <v>#REF!</v>
      </c>
      <c r="H89" s="234" t="s">
        <v>2</v>
      </c>
      <c r="I89" s="251"/>
      <c r="J89" s="236">
        <f t="shared" si="4"/>
        <v>0</v>
      </c>
      <c r="K89" s="237" t="e">
        <f t="shared" si="5"/>
        <v>#REF!</v>
      </c>
    </row>
    <row r="90" spans="1:11" ht="45" hidden="1" customHeight="1">
      <c r="A90" s="318"/>
      <c r="C90" s="252" t="s">
        <v>306</v>
      </c>
      <c r="D90" s="240" t="s">
        <v>178</v>
      </c>
      <c r="E90" s="231">
        <v>260278</v>
      </c>
      <c r="F90" s="241" t="s">
        <v>243</v>
      </c>
      <c r="G90" s="233" t="e">
        <f>#REF!</f>
        <v>#REF!</v>
      </c>
      <c r="H90" s="233" t="s">
        <v>2</v>
      </c>
      <c r="I90" s="251">
        <f>I45</f>
        <v>213.45</v>
      </c>
      <c r="J90" s="236">
        <f t="shared" si="4"/>
        <v>272.06</v>
      </c>
      <c r="K90" s="237" t="e">
        <f t="shared" si="5"/>
        <v>#REF!</v>
      </c>
    </row>
    <row r="91" spans="1:11" ht="45" hidden="1" customHeight="1">
      <c r="A91" s="318"/>
      <c r="C91" s="252" t="s">
        <v>307</v>
      </c>
      <c r="D91" s="240" t="s">
        <v>178</v>
      </c>
      <c r="E91" s="231">
        <v>30011</v>
      </c>
      <c r="F91" s="241" t="s">
        <v>330</v>
      </c>
      <c r="G91" s="233" t="e">
        <f>#REF!</f>
        <v>#REF!</v>
      </c>
      <c r="H91" s="234" t="s">
        <v>0</v>
      </c>
      <c r="I91" s="251">
        <f>I46</f>
        <v>72.930000000000007</v>
      </c>
      <c r="J91" s="236">
        <f t="shared" si="4"/>
        <v>92.96</v>
      </c>
      <c r="K91" s="237" t="e">
        <f t="shared" si="5"/>
        <v>#REF!</v>
      </c>
    </row>
    <row r="92" spans="1:11" ht="45" hidden="1" customHeight="1">
      <c r="A92" s="318"/>
      <c r="C92" s="252" t="s">
        <v>308</v>
      </c>
      <c r="D92" s="244" t="s">
        <v>180</v>
      </c>
      <c r="E92" s="238" t="s">
        <v>245</v>
      </c>
      <c r="F92" s="241" t="s">
        <v>379</v>
      </c>
      <c r="G92" s="233" t="e">
        <f>#REF!</f>
        <v>#REF!</v>
      </c>
      <c r="H92" s="234" t="s">
        <v>0</v>
      </c>
      <c r="I92" s="251">
        <f>I49</f>
        <v>17.45</v>
      </c>
      <c r="J92" s="236">
        <f t="shared" si="4"/>
        <v>22.24</v>
      </c>
      <c r="K92" s="237" t="e">
        <f t="shared" si="5"/>
        <v>#REF!</v>
      </c>
    </row>
    <row r="93" spans="1:11" ht="45" hidden="1" customHeight="1">
      <c r="A93" s="318"/>
      <c r="C93" s="252" t="s">
        <v>343</v>
      </c>
      <c r="D93" s="240" t="s">
        <v>180</v>
      </c>
      <c r="E93" s="231">
        <v>101579</v>
      </c>
      <c r="F93" s="241" t="s">
        <v>378</v>
      </c>
      <c r="G93" s="233" t="e">
        <f>#REF!</f>
        <v>#REF!</v>
      </c>
      <c r="H93" s="233" t="s">
        <v>2</v>
      </c>
      <c r="I93" s="251">
        <f>I50</f>
        <v>40.659999999999997</v>
      </c>
      <c r="J93" s="236">
        <f t="shared" si="4"/>
        <v>51.83</v>
      </c>
      <c r="K93" s="237" t="e">
        <f t="shared" si="5"/>
        <v>#REF!</v>
      </c>
    </row>
    <row r="94" spans="1:11" ht="45" hidden="1" customHeight="1">
      <c r="A94" s="318"/>
      <c r="C94" s="252" t="s">
        <v>344</v>
      </c>
      <c r="D94" s="244" t="s">
        <v>180</v>
      </c>
      <c r="E94" s="231">
        <v>92830</v>
      </c>
      <c r="F94" s="239" t="s">
        <v>261</v>
      </c>
      <c r="G94" s="233" t="e">
        <f>#REF!</f>
        <v>#REF!</v>
      </c>
      <c r="H94" s="234" t="s">
        <v>3</v>
      </c>
      <c r="I94" s="251">
        <v>192.56</v>
      </c>
      <c r="J94" s="236">
        <f t="shared" si="4"/>
        <v>245.44</v>
      </c>
      <c r="K94" s="237" t="e">
        <f t="shared" si="5"/>
        <v>#REF!</v>
      </c>
    </row>
    <row r="95" spans="1:11" ht="45" hidden="1" customHeight="1">
      <c r="A95" s="318"/>
      <c r="C95" s="248" t="s">
        <v>309</v>
      </c>
      <c r="D95" s="254" t="s">
        <v>180</v>
      </c>
      <c r="E95" s="255" t="s">
        <v>273</v>
      </c>
      <c r="F95" s="256" t="s">
        <v>408</v>
      </c>
      <c r="G95" s="233" t="e">
        <f>#REF!</f>
        <v>#REF!</v>
      </c>
      <c r="H95" s="231" t="s">
        <v>242</v>
      </c>
      <c r="I95" s="251">
        <v>1451.26</v>
      </c>
      <c r="J95" s="236">
        <f t="shared" si="4"/>
        <v>1849.78</v>
      </c>
      <c r="K95" s="237" t="e">
        <f t="shared" si="5"/>
        <v>#REF!</v>
      </c>
    </row>
    <row r="96" spans="1:11" ht="45" hidden="1" customHeight="1">
      <c r="A96" s="318"/>
      <c r="C96" s="252" t="s">
        <v>310</v>
      </c>
      <c r="D96" s="240" t="s">
        <v>178</v>
      </c>
      <c r="E96" s="238" t="s">
        <v>331</v>
      </c>
      <c r="F96" s="239" t="s">
        <v>332</v>
      </c>
      <c r="G96" s="233" t="e">
        <f>#REF!</f>
        <v>#REF!</v>
      </c>
      <c r="H96" s="234" t="s">
        <v>0</v>
      </c>
      <c r="I96" s="251">
        <f>I42</f>
        <v>13.66</v>
      </c>
      <c r="J96" s="236">
        <f t="shared" si="4"/>
        <v>17.41</v>
      </c>
      <c r="K96" s="237" t="e">
        <f t="shared" si="5"/>
        <v>#REF!</v>
      </c>
    </row>
    <row r="97" spans="1:12" ht="45" hidden="1" customHeight="1">
      <c r="A97" s="318"/>
      <c r="C97" s="252" t="s">
        <v>311</v>
      </c>
      <c r="D97" s="240" t="s">
        <v>180</v>
      </c>
      <c r="E97" s="231">
        <v>100980</v>
      </c>
      <c r="F97" s="241" t="s">
        <v>246</v>
      </c>
      <c r="G97" s="233" t="e">
        <f>#REF!</f>
        <v>#REF!</v>
      </c>
      <c r="H97" s="234" t="s">
        <v>0</v>
      </c>
      <c r="I97" s="251">
        <f>I43</f>
        <v>7.62</v>
      </c>
      <c r="J97" s="236">
        <f t="shared" si="4"/>
        <v>9.7100000000000009</v>
      </c>
      <c r="K97" s="237" t="e">
        <f t="shared" si="5"/>
        <v>#REF!</v>
      </c>
    </row>
    <row r="98" spans="1:12" ht="45" hidden="1" customHeight="1">
      <c r="A98" s="318"/>
      <c r="C98" s="252" t="s">
        <v>312</v>
      </c>
      <c r="D98" s="244" t="s">
        <v>180</v>
      </c>
      <c r="E98" s="238" t="s">
        <v>248</v>
      </c>
      <c r="F98" s="241" t="s">
        <v>249</v>
      </c>
      <c r="G98" s="233" t="e">
        <f>#REF!</f>
        <v>#REF!</v>
      </c>
      <c r="H98" s="234" t="s">
        <v>214</v>
      </c>
      <c r="I98" s="251">
        <f>I44</f>
        <v>2.97</v>
      </c>
      <c r="J98" s="236">
        <f t="shared" si="4"/>
        <v>3.79</v>
      </c>
      <c r="K98" s="237" t="e">
        <f t="shared" si="5"/>
        <v>#REF!</v>
      </c>
    </row>
    <row r="99" spans="1:12" ht="45" hidden="1" customHeight="1">
      <c r="A99" s="318"/>
      <c r="C99" s="252" t="s">
        <v>313</v>
      </c>
      <c r="D99" s="240" t="s">
        <v>180</v>
      </c>
      <c r="E99" s="231">
        <v>101616</v>
      </c>
      <c r="F99" s="247" t="s">
        <v>211</v>
      </c>
      <c r="G99" s="233" t="e">
        <f>#REF!</f>
        <v>#REF!</v>
      </c>
      <c r="H99" s="234" t="s">
        <v>2</v>
      </c>
      <c r="I99" s="251"/>
      <c r="J99" s="236">
        <f t="shared" si="4"/>
        <v>0</v>
      </c>
      <c r="K99" s="237" t="e">
        <f t="shared" si="5"/>
        <v>#REF!</v>
      </c>
    </row>
    <row r="100" spans="1:12" ht="45" hidden="1" customHeight="1">
      <c r="A100" s="318"/>
      <c r="C100" s="252" t="s">
        <v>314</v>
      </c>
      <c r="D100" s="240" t="s">
        <v>178</v>
      </c>
      <c r="E100" s="231">
        <v>260278</v>
      </c>
      <c r="F100" s="241" t="s">
        <v>243</v>
      </c>
      <c r="G100" s="233" t="e">
        <f>#REF!</f>
        <v>#REF!</v>
      </c>
      <c r="H100" s="233" t="s">
        <v>2</v>
      </c>
      <c r="I100" s="251">
        <f>I45</f>
        <v>213.45</v>
      </c>
      <c r="J100" s="236">
        <f t="shared" si="4"/>
        <v>272.06</v>
      </c>
      <c r="K100" s="237" t="e">
        <f t="shared" si="5"/>
        <v>#REF!</v>
      </c>
    </row>
    <row r="101" spans="1:12" ht="45" hidden="1" customHeight="1">
      <c r="A101" s="318"/>
      <c r="C101" s="252" t="s">
        <v>315</v>
      </c>
      <c r="D101" s="240" t="s">
        <v>178</v>
      </c>
      <c r="E101" s="231">
        <v>30011</v>
      </c>
      <c r="F101" s="241" t="s">
        <v>330</v>
      </c>
      <c r="G101" s="233" t="e">
        <f>#REF!</f>
        <v>#REF!</v>
      </c>
      <c r="H101" s="234" t="s">
        <v>0</v>
      </c>
      <c r="I101" s="251">
        <f>I46</f>
        <v>72.930000000000007</v>
      </c>
      <c r="J101" s="236">
        <f t="shared" si="4"/>
        <v>92.96</v>
      </c>
      <c r="K101" s="237" t="e">
        <f t="shared" si="5"/>
        <v>#REF!</v>
      </c>
    </row>
    <row r="102" spans="1:12" ht="45" hidden="1" customHeight="1">
      <c r="A102" s="318"/>
      <c r="C102" s="252" t="s">
        <v>316</v>
      </c>
      <c r="D102" s="244" t="s">
        <v>180</v>
      </c>
      <c r="E102" s="238" t="s">
        <v>245</v>
      </c>
      <c r="F102" s="241" t="s">
        <v>379</v>
      </c>
      <c r="G102" s="233" t="e">
        <f>#REF!</f>
        <v>#REF!</v>
      </c>
      <c r="H102" s="234" t="s">
        <v>0</v>
      </c>
      <c r="I102" s="251">
        <f>I49</f>
        <v>17.45</v>
      </c>
      <c r="J102" s="236">
        <f t="shared" si="4"/>
        <v>22.24</v>
      </c>
      <c r="K102" s="237" t="e">
        <f t="shared" si="5"/>
        <v>#REF!</v>
      </c>
    </row>
    <row r="103" spans="1:12" ht="45" hidden="1" customHeight="1">
      <c r="A103" s="318"/>
      <c r="C103" s="252" t="s">
        <v>345</v>
      </c>
      <c r="D103" s="240" t="s">
        <v>180</v>
      </c>
      <c r="E103" s="231">
        <v>101579</v>
      </c>
      <c r="F103" s="241" t="s">
        <v>378</v>
      </c>
      <c r="G103" s="233" t="e">
        <f>#REF!</f>
        <v>#REF!</v>
      </c>
      <c r="H103" s="233" t="s">
        <v>2</v>
      </c>
      <c r="I103" s="251">
        <f>I50</f>
        <v>40.659999999999997</v>
      </c>
      <c r="J103" s="236">
        <f t="shared" si="4"/>
        <v>51.83</v>
      </c>
      <c r="K103" s="237" t="e">
        <f t="shared" si="5"/>
        <v>#REF!</v>
      </c>
    </row>
    <row r="104" spans="1:12" ht="45" hidden="1" customHeight="1">
      <c r="A104" s="318"/>
      <c r="C104" s="252" t="s">
        <v>346</v>
      </c>
      <c r="D104" s="244" t="s">
        <v>180</v>
      </c>
      <c r="E104" s="231">
        <v>92832</v>
      </c>
      <c r="F104" s="239" t="s">
        <v>262</v>
      </c>
      <c r="G104" s="233" t="e">
        <f>#REF!</f>
        <v>#REF!</v>
      </c>
      <c r="H104" s="234" t="s">
        <v>3</v>
      </c>
      <c r="I104" s="251">
        <v>256</v>
      </c>
      <c r="J104" s="236">
        <f t="shared" si="4"/>
        <v>326.3</v>
      </c>
      <c r="K104" s="237" t="e">
        <f t="shared" si="5"/>
        <v>#REF!</v>
      </c>
    </row>
    <row r="105" spans="1:12" ht="45" customHeight="1">
      <c r="A105" s="318"/>
      <c r="C105" s="248" t="s">
        <v>31</v>
      </c>
      <c r="D105" s="254"/>
      <c r="E105" s="255"/>
      <c r="F105" s="256" t="s">
        <v>212</v>
      </c>
      <c r="G105" s="233"/>
      <c r="H105" s="234"/>
      <c r="I105" s="251"/>
      <c r="J105" s="236"/>
      <c r="K105" s="237"/>
    </row>
    <row r="106" spans="1:12" ht="45" customHeight="1">
      <c r="A106" s="318"/>
      <c r="C106" s="252" t="s">
        <v>287</v>
      </c>
      <c r="D106" s="240" t="s">
        <v>180</v>
      </c>
      <c r="E106" s="238" t="s">
        <v>208</v>
      </c>
      <c r="F106" s="239" t="s">
        <v>209</v>
      </c>
      <c r="G106" s="233" t="e">
        <f>#REF!</f>
        <v>#REF!</v>
      </c>
      <c r="H106" s="231" t="s">
        <v>242</v>
      </c>
      <c r="I106" s="251">
        <v>1565.86</v>
      </c>
      <c r="J106" s="236">
        <f t="shared" si="4"/>
        <v>1995.85</v>
      </c>
      <c r="K106" s="237" t="e">
        <f t="shared" si="5"/>
        <v>#REF!</v>
      </c>
    </row>
    <row r="107" spans="1:12" ht="45" customHeight="1">
      <c r="A107" s="318"/>
      <c r="C107" s="248" t="s">
        <v>247</v>
      </c>
      <c r="D107" s="254"/>
      <c r="E107" s="255"/>
      <c r="F107" s="256" t="s">
        <v>317</v>
      </c>
      <c r="G107" s="233"/>
      <c r="H107" s="234"/>
      <c r="I107" s="251"/>
      <c r="J107" s="236"/>
      <c r="K107" s="237"/>
    </row>
    <row r="108" spans="1:12" ht="76.5">
      <c r="A108" s="318"/>
      <c r="C108" s="252" t="s">
        <v>294</v>
      </c>
      <c r="D108" s="240" t="s">
        <v>180</v>
      </c>
      <c r="E108" s="238" t="s">
        <v>686</v>
      </c>
      <c r="F108" s="239" t="s">
        <v>687</v>
      </c>
      <c r="G108" s="233" t="e">
        <f>#REF!</f>
        <v>#REF!</v>
      </c>
      <c r="H108" s="231" t="s">
        <v>242</v>
      </c>
      <c r="I108" s="251">
        <v>101.09</v>
      </c>
      <c r="J108" s="236">
        <f t="shared" si="4"/>
        <v>128.85</v>
      </c>
      <c r="K108" s="237" t="e">
        <f t="shared" si="5"/>
        <v>#REF!</v>
      </c>
      <c r="L108" s="226" t="s">
        <v>335</v>
      </c>
    </row>
    <row r="109" spans="1:12" ht="45" customHeight="1">
      <c r="A109" s="318"/>
      <c r="C109" s="248" t="s">
        <v>247</v>
      </c>
      <c r="D109" s="254"/>
      <c r="E109" s="255"/>
      <c r="F109" s="256" t="s">
        <v>213</v>
      </c>
      <c r="G109" s="233"/>
      <c r="H109" s="234"/>
      <c r="I109" s="251"/>
      <c r="J109" s="236"/>
      <c r="K109" s="237"/>
    </row>
    <row r="110" spans="1:12" ht="102">
      <c r="A110" s="318"/>
      <c r="C110" s="252" t="s">
        <v>294</v>
      </c>
      <c r="D110" s="240" t="s">
        <v>180</v>
      </c>
      <c r="E110" s="238" t="s">
        <v>682</v>
      </c>
      <c r="F110" s="239" t="s">
        <v>685</v>
      </c>
      <c r="G110" s="233" t="e">
        <f>#REF!</f>
        <v>#REF!</v>
      </c>
      <c r="H110" s="231" t="s">
        <v>242</v>
      </c>
      <c r="I110" s="251">
        <v>6531.39</v>
      </c>
      <c r="J110" s="236">
        <f t="shared" si="4"/>
        <v>8324.91</v>
      </c>
      <c r="K110" s="237" t="e">
        <f t="shared" si="5"/>
        <v>#REF!</v>
      </c>
    </row>
    <row r="111" spans="1:12" ht="76.5">
      <c r="A111" s="318"/>
      <c r="C111" s="252" t="s">
        <v>295</v>
      </c>
      <c r="D111" s="240" t="s">
        <v>180</v>
      </c>
      <c r="E111" s="238" t="s">
        <v>683</v>
      </c>
      <c r="F111" s="239" t="s">
        <v>684</v>
      </c>
      <c r="G111" s="233" t="e">
        <f>G110</f>
        <v>#REF!</v>
      </c>
      <c r="H111" s="231" t="s">
        <v>3</v>
      </c>
      <c r="I111" s="251">
        <v>2340.16</v>
      </c>
      <c r="J111" s="236">
        <f>I111*(1+$J$16)</f>
        <v>2982.77</v>
      </c>
      <c r="K111" s="237" t="e">
        <f>G111*J111</f>
        <v>#REF!</v>
      </c>
    </row>
    <row r="112" spans="1:12" ht="45" customHeight="1">
      <c r="A112" s="318"/>
      <c r="C112" s="252" t="s">
        <v>296</v>
      </c>
      <c r="D112" s="240" t="s">
        <v>459</v>
      </c>
      <c r="E112" s="255"/>
      <c r="F112" s="239" t="s">
        <v>460</v>
      </c>
      <c r="G112" s="233" t="e">
        <f>#REF!</f>
        <v>#REF!</v>
      </c>
      <c r="H112" s="231" t="s">
        <v>242</v>
      </c>
      <c r="I112" s="251" t="e">
        <f>#REF!</f>
        <v>#REF!</v>
      </c>
      <c r="J112" s="236" t="e">
        <f t="shared" si="4"/>
        <v>#REF!</v>
      </c>
      <c r="K112" s="237" t="e">
        <f t="shared" si="5"/>
        <v>#REF!</v>
      </c>
    </row>
    <row r="113" spans="1:15" ht="45" customHeight="1">
      <c r="A113" s="318"/>
      <c r="C113" s="252" t="s">
        <v>297</v>
      </c>
      <c r="D113" s="240" t="s">
        <v>459</v>
      </c>
      <c r="E113" s="238"/>
      <c r="F113" s="239" t="s">
        <v>461</v>
      </c>
      <c r="G113" s="233" t="e">
        <f>#REF!</f>
        <v>#REF!</v>
      </c>
      <c r="H113" s="231" t="s">
        <v>242</v>
      </c>
      <c r="I113" s="251" t="e">
        <f>#REF!</f>
        <v>#REF!</v>
      </c>
      <c r="J113" s="236" t="e">
        <f t="shared" si="4"/>
        <v>#REF!</v>
      </c>
      <c r="K113" s="237" t="e">
        <f t="shared" si="5"/>
        <v>#REF!</v>
      </c>
    </row>
    <row r="114" spans="1:15" ht="45" customHeight="1">
      <c r="A114" s="318"/>
      <c r="C114" s="248" t="s">
        <v>301</v>
      </c>
      <c r="D114" s="254"/>
      <c r="E114" s="255"/>
      <c r="F114" s="256" t="s">
        <v>348</v>
      </c>
      <c r="G114" s="233"/>
      <c r="H114" s="234"/>
      <c r="I114" s="251"/>
      <c r="J114" s="236"/>
      <c r="K114" s="237"/>
    </row>
    <row r="115" spans="1:15" ht="45" customHeight="1">
      <c r="A115" s="318"/>
      <c r="C115" s="252" t="s">
        <v>302</v>
      </c>
      <c r="D115" s="240" t="s">
        <v>180</v>
      </c>
      <c r="E115" s="238" t="s">
        <v>736</v>
      </c>
      <c r="F115" s="239" t="s">
        <v>735</v>
      </c>
      <c r="G115" s="233" t="e">
        <f>#REF!</f>
        <v>#REF!</v>
      </c>
      <c r="H115" s="231" t="s">
        <v>242</v>
      </c>
      <c r="I115" s="251">
        <v>3917.3</v>
      </c>
      <c r="J115" s="236">
        <f>I115*(1+$J$16)</f>
        <v>4992.99</v>
      </c>
      <c r="K115" s="237" t="e">
        <f>G115*J115</f>
        <v>#REF!</v>
      </c>
    </row>
    <row r="116" spans="1:15" ht="45" customHeight="1">
      <c r="A116" s="318"/>
      <c r="C116" s="252" t="s">
        <v>298</v>
      </c>
      <c r="D116" s="240" t="s">
        <v>180</v>
      </c>
      <c r="E116" s="238" t="s">
        <v>728</v>
      </c>
      <c r="F116" s="239" t="s">
        <v>734</v>
      </c>
      <c r="G116" s="233" t="e">
        <f>#REF!</f>
        <v>#REF!</v>
      </c>
      <c r="H116" s="231" t="s">
        <v>242</v>
      </c>
      <c r="I116" s="251">
        <v>5881.95</v>
      </c>
      <c r="J116" s="236">
        <f t="shared" si="4"/>
        <v>7497.13</v>
      </c>
      <c r="K116" s="237" t="e">
        <f t="shared" si="5"/>
        <v>#REF!</v>
      </c>
    </row>
    <row r="117" spans="1:15" ht="27.95" customHeight="1">
      <c r="A117" s="318"/>
      <c r="C117" s="883" t="s">
        <v>12</v>
      </c>
      <c r="D117" s="884"/>
      <c r="E117" s="884"/>
      <c r="F117" s="884"/>
      <c r="G117" s="884"/>
      <c r="H117" s="884"/>
      <c r="I117" s="884"/>
      <c r="J117" s="885"/>
      <c r="K117" s="257" t="e">
        <f>SUM(K41:K116)</f>
        <v>#REF!</v>
      </c>
      <c r="L117" s="258"/>
    </row>
    <row r="118" spans="1:15" ht="27.95" customHeight="1">
      <c r="A118" s="318"/>
      <c r="C118" s="259">
        <v>5</v>
      </c>
      <c r="D118" s="272"/>
      <c r="E118" s="272"/>
      <c r="F118" s="272"/>
      <c r="G118" s="881"/>
      <c r="H118" s="881"/>
      <c r="I118" s="881"/>
      <c r="J118" s="881"/>
      <c r="K118" s="882"/>
    </row>
    <row r="119" spans="1:15" s="260" customFormat="1" ht="45" customHeight="1">
      <c r="A119" s="319"/>
      <c r="C119" s="261" t="s">
        <v>13</v>
      </c>
      <c r="D119" s="240" t="s">
        <v>180</v>
      </c>
      <c r="E119" s="262">
        <v>98525</v>
      </c>
      <c r="F119" s="263" t="s">
        <v>336</v>
      </c>
      <c r="G119" s="264" t="e">
        <f>#REF!</f>
        <v>#REF!</v>
      </c>
      <c r="H119" s="265" t="s">
        <v>2</v>
      </c>
      <c r="I119" s="266">
        <v>0.38</v>
      </c>
      <c r="J119" s="236">
        <f>I119*(1+$J$16)</f>
        <v>0.48</v>
      </c>
      <c r="K119" s="237" t="e">
        <f>G119*J119</f>
        <v>#REF!</v>
      </c>
    </row>
    <row r="120" spans="1:15" ht="76.5">
      <c r="A120" s="318"/>
      <c r="C120" s="261" t="s">
        <v>138</v>
      </c>
      <c r="D120" s="240" t="s">
        <v>180</v>
      </c>
      <c r="E120" s="240">
        <v>101125</v>
      </c>
      <c r="F120" s="241" t="s">
        <v>434</v>
      </c>
      <c r="G120" s="242" t="e">
        <f>#REF!</f>
        <v>#REF!</v>
      </c>
      <c r="H120" s="233" t="s">
        <v>0</v>
      </c>
      <c r="I120" s="267">
        <v>14.73</v>
      </c>
      <c r="J120" s="236">
        <f t="shared" ref="J120:J126" si="6">I120*(1+$J$16)</f>
        <v>18.77</v>
      </c>
      <c r="K120" s="237" t="e">
        <f t="shared" ref="K120:K126" si="7">G120*J120</f>
        <v>#REF!</v>
      </c>
      <c r="L120" s="258"/>
    </row>
    <row r="121" spans="1:15" ht="45" customHeight="1">
      <c r="A121" s="318"/>
      <c r="C121" s="261" t="s">
        <v>139</v>
      </c>
      <c r="D121" s="240" t="s">
        <v>180</v>
      </c>
      <c r="E121" s="231">
        <v>97914</v>
      </c>
      <c r="F121" s="241" t="s">
        <v>435</v>
      </c>
      <c r="G121" s="233" t="e">
        <f>#REF!</f>
        <v>#REF!</v>
      </c>
      <c r="H121" s="234" t="s">
        <v>214</v>
      </c>
      <c r="I121" s="253">
        <v>2.97</v>
      </c>
      <c r="J121" s="236">
        <f t="shared" si="6"/>
        <v>3.79</v>
      </c>
      <c r="K121" s="237" t="e">
        <f t="shared" si="7"/>
        <v>#REF!</v>
      </c>
    </row>
    <row r="122" spans="1:15" ht="76.5" customHeight="1">
      <c r="A122" s="318"/>
      <c r="C122" s="261" t="s">
        <v>318</v>
      </c>
      <c r="D122" s="240" t="s">
        <v>180</v>
      </c>
      <c r="E122" s="231">
        <v>101125</v>
      </c>
      <c r="F122" s="241" t="s">
        <v>451</v>
      </c>
      <c r="G122" s="233" t="e">
        <f>#REF!</f>
        <v>#REF!</v>
      </c>
      <c r="H122" s="234" t="s">
        <v>0</v>
      </c>
      <c r="I122" s="253">
        <f>I120</f>
        <v>14.73</v>
      </c>
      <c r="J122" s="236">
        <f t="shared" si="6"/>
        <v>18.77</v>
      </c>
      <c r="K122" s="237" t="e">
        <f t="shared" si="7"/>
        <v>#REF!</v>
      </c>
    </row>
    <row r="123" spans="1:15" ht="45" customHeight="1">
      <c r="A123" s="318"/>
      <c r="C123" s="261" t="s">
        <v>431</v>
      </c>
      <c r="D123" s="231" t="s">
        <v>180</v>
      </c>
      <c r="E123" s="238">
        <v>6079</v>
      </c>
      <c r="F123" s="241" t="s">
        <v>436</v>
      </c>
      <c r="G123" s="233" t="e">
        <f>#REF!</f>
        <v>#REF!</v>
      </c>
      <c r="H123" s="234" t="s">
        <v>0</v>
      </c>
      <c r="I123" s="251">
        <v>36.51</v>
      </c>
      <c r="J123" s="236">
        <f t="shared" si="6"/>
        <v>46.54</v>
      </c>
      <c r="K123" s="237" t="e">
        <f t="shared" si="7"/>
        <v>#REF!</v>
      </c>
      <c r="L123" s="258"/>
    </row>
    <row r="124" spans="1:15" ht="45" customHeight="1">
      <c r="A124" s="318"/>
      <c r="C124" s="261" t="s">
        <v>432</v>
      </c>
      <c r="D124" s="240" t="s">
        <v>180</v>
      </c>
      <c r="E124" s="231">
        <v>95877</v>
      </c>
      <c r="F124" s="241" t="s">
        <v>437</v>
      </c>
      <c r="G124" s="233" t="e">
        <f>#REF!</f>
        <v>#REF!</v>
      </c>
      <c r="H124" s="234" t="s">
        <v>440</v>
      </c>
      <c r="I124" s="253">
        <v>1.89</v>
      </c>
      <c r="J124" s="236">
        <f t="shared" si="6"/>
        <v>2.41</v>
      </c>
      <c r="K124" s="237" t="e">
        <f t="shared" si="7"/>
        <v>#REF!</v>
      </c>
    </row>
    <row r="125" spans="1:15" ht="45" customHeight="1">
      <c r="A125" s="318"/>
      <c r="C125" s="261" t="s">
        <v>433</v>
      </c>
      <c r="D125" s="231" t="s">
        <v>180</v>
      </c>
      <c r="E125" s="238">
        <v>93590</v>
      </c>
      <c r="F125" s="241" t="s">
        <v>438</v>
      </c>
      <c r="G125" s="233" t="e">
        <f>#REF!</f>
        <v>#REF!</v>
      </c>
      <c r="H125" s="234" t="s">
        <v>440</v>
      </c>
      <c r="I125" s="251">
        <v>0.99</v>
      </c>
      <c r="J125" s="236">
        <f t="shared" si="6"/>
        <v>1.26</v>
      </c>
      <c r="K125" s="237" t="e">
        <f t="shared" si="7"/>
        <v>#REF!</v>
      </c>
      <c r="L125" s="258"/>
    </row>
    <row r="126" spans="1:15" ht="45" customHeight="1">
      <c r="A126" s="318"/>
      <c r="C126" s="261" t="s">
        <v>452</v>
      </c>
      <c r="D126" s="231" t="s">
        <v>180</v>
      </c>
      <c r="E126" s="238">
        <v>96385</v>
      </c>
      <c r="F126" s="241" t="s">
        <v>439</v>
      </c>
      <c r="G126" s="233" t="e">
        <f>#REF!</f>
        <v>#REF!</v>
      </c>
      <c r="H126" s="234" t="s">
        <v>0</v>
      </c>
      <c r="I126" s="251">
        <v>11.56</v>
      </c>
      <c r="J126" s="236">
        <f t="shared" si="6"/>
        <v>14.73</v>
      </c>
      <c r="K126" s="237" t="e">
        <f t="shared" si="7"/>
        <v>#REF!</v>
      </c>
      <c r="L126" s="258"/>
      <c r="N126" s="226" t="s">
        <v>667</v>
      </c>
    </row>
    <row r="127" spans="1:15" ht="27.95" customHeight="1">
      <c r="A127" s="318"/>
      <c r="C127" s="883" t="s">
        <v>15</v>
      </c>
      <c r="D127" s="884"/>
      <c r="E127" s="884"/>
      <c r="F127" s="884"/>
      <c r="G127" s="884"/>
      <c r="H127" s="884"/>
      <c r="I127" s="884"/>
      <c r="J127" s="885"/>
      <c r="K127" s="257" t="e">
        <f>SUM(K119:K126)</f>
        <v>#REF!</v>
      </c>
      <c r="L127" s="226" t="s">
        <v>665</v>
      </c>
      <c r="M127" s="226" t="s">
        <v>666</v>
      </c>
      <c r="N127" s="226" t="s">
        <v>668</v>
      </c>
      <c r="O127" s="226" t="s">
        <v>669</v>
      </c>
    </row>
    <row r="128" spans="1:15" ht="27.95" customHeight="1">
      <c r="A128" s="318"/>
      <c r="C128" s="259">
        <v>6</v>
      </c>
      <c r="D128" s="272"/>
      <c r="E128" s="272"/>
      <c r="F128" s="272" t="s">
        <v>28</v>
      </c>
      <c r="G128" s="881"/>
      <c r="H128" s="881"/>
      <c r="I128" s="881"/>
      <c r="J128" s="881"/>
      <c r="K128" s="882"/>
      <c r="L128" s="258">
        <v>1000</v>
      </c>
      <c r="M128" s="576">
        <v>3.6</v>
      </c>
      <c r="N128" s="226">
        <v>0.3</v>
      </c>
      <c r="O128" s="226">
        <v>0.25</v>
      </c>
    </row>
    <row r="129" spans="1:14" ht="76.5">
      <c r="A129" s="318"/>
      <c r="C129" s="261" t="s">
        <v>174</v>
      </c>
      <c r="D129" s="240" t="s">
        <v>179</v>
      </c>
      <c r="E129" s="240" t="s">
        <v>197</v>
      </c>
      <c r="F129" s="241" t="s">
        <v>458</v>
      </c>
      <c r="G129" s="242" t="e">
        <f>#REF!</f>
        <v>#REF!</v>
      </c>
      <c r="H129" s="233" t="s">
        <v>0</v>
      </c>
      <c r="I129" s="268" t="e">
        <f>#REF!</f>
        <v>#REF!</v>
      </c>
      <c r="J129" s="236" t="e">
        <f t="shared" ref="J129:J135" si="8">I129*(1+$J$16)</f>
        <v>#REF!</v>
      </c>
      <c r="K129" s="237" t="e">
        <f t="shared" ref="K129:K136" si="9">G129*J129</f>
        <v>#REF!</v>
      </c>
      <c r="L129" s="226">
        <f>L128*M128*O128</f>
        <v>900</v>
      </c>
      <c r="M129" s="258" t="e">
        <f t="shared" ref="M129:M136" si="10">L129*J129</f>
        <v>#REF!</v>
      </c>
    </row>
    <row r="130" spans="1:14" ht="45" customHeight="1">
      <c r="A130" s="318"/>
      <c r="C130" s="261" t="s">
        <v>175</v>
      </c>
      <c r="D130" s="240" t="s">
        <v>180</v>
      </c>
      <c r="E130" s="231">
        <v>101125</v>
      </c>
      <c r="F130" s="241" t="s">
        <v>451</v>
      </c>
      <c r="G130" s="233" t="e">
        <f>#REF!</f>
        <v>#REF!</v>
      </c>
      <c r="H130" s="234" t="s">
        <v>0</v>
      </c>
      <c r="I130" s="267">
        <v>14.73</v>
      </c>
      <c r="J130" s="236">
        <f t="shared" si="8"/>
        <v>18.77</v>
      </c>
      <c r="K130" s="237" t="e">
        <f t="shared" si="9"/>
        <v>#REF!</v>
      </c>
      <c r="L130" s="226">
        <f>L129</f>
        <v>900</v>
      </c>
      <c r="M130" s="258">
        <f t="shared" si="10"/>
        <v>16893</v>
      </c>
    </row>
    <row r="131" spans="1:14" ht="45" customHeight="1">
      <c r="A131" s="318"/>
      <c r="C131" s="261" t="s">
        <v>380</v>
      </c>
      <c r="D131" s="240" t="s">
        <v>180</v>
      </c>
      <c r="E131" s="240" t="s">
        <v>354</v>
      </c>
      <c r="F131" s="241" t="s">
        <v>355</v>
      </c>
      <c r="G131" s="242" t="e">
        <f>#REF!</f>
        <v>#REF!</v>
      </c>
      <c r="H131" s="233" t="s">
        <v>356</v>
      </c>
      <c r="I131" s="253">
        <v>1.89</v>
      </c>
      <c r="J131" s="236">
        <f t="shared" si="8"/>
        <v>2.41</v>
      </c>
      <c r="K131" s="237" t="e">
        <f t="shared" si="9"/>
        <v>#REF!</v>
      </c>
      <c r="L131" s="258">
        <f>L130*30*1.3</f>
        <v>35100</v>
      </c>
      <c r="M131" s="258">
        <f t="shared" si="10"/>
        <v>84591</v>
      </c>
    </row>
    <row r="132" spans="1:14" ht="45" customHeight="1">
      <c r="A132" s="318"/>
      <c r="C132" s="261" t="s">
        <v>381</v>
      </c>
      <c r="D132" s="240" t="s">
        <v>180</v>
      </c>
      <c r="E132" s="240">
        <v>93590</v>
      </c>
      <c r="F132" s="241" t="s">
        <v>438</v>
      </c>
      <c r="G132" s="242" t="e">
        <f>#REF!</f>
        <v>#REF!</v>
      </c>
      <c r="H132" s="233" t="s">
        <v>356</v>
      </c>
      <c r="I132" s="251">
        <v>0.99</v>
      </c>
      <c r="J132" s="236">
        <f>I132*(1+$J$16)</f>
        <v>1.26</v>
      </c>
      <c r="K132" s="237" t="e">
        <f t="shared" si="9"/>
        <v>#REF!</v>
      </c>
      <c r="L132" s="226">
        <f>L130*154*1.3</f>
        <v>180180</v>
      </c>
      <c r="M132" s="258">
        <f t="shared" si="10"/>
        <v>227026.8</v>
      </c>
    </row>
    <row r="133" spans="1:14" ht="76.5">
      <c r="A133" s="318"/>
      <c r="C133" s="261" t="s">
        <v>382</v>
      </c>
      <c r="D133" s="240" t="s">
        <v>179</v>
      </c>
      <c r="E133" s="240" t="s">
        <v>224</v>
      </c>
      <c r="F133" s="241" t="s">
        <v>409</v>
      </c>
      <c r="G133" s="242" t="e">
        <f>#REF!</f>
        <v>#REF!</v>
      </c>
      <c r="H133" s="233" t="s">
        <v>324</v>
      </c>
      <c r="I133" s="268" t="e">
        <f>#REF!</f>
        <v>#REF!</v>
      </c>
      <c r="J133" s="236" t="e">
        <f t="shared" si="8"/>
        <v>#REF!</v>
      </c>
      <c r="K133" s="237" t="e">
        <f t="shared" si="9"/>
        <v>#REF!</v>
      </c>
      <c r="L133" s="226">
        <f>L128*M128*N128</f>
        <v>1080</v>
      </c>
      <c r="M133" s="258" t="e">
        <f t="shared" si="10"/>
        <v>#REF!</v>
      </c>
    </row>
    <row r="134" spans="1:14" ht="45" customHeight="1">
      <c r="A134" s="318"/>
      <c r="C134" s="261" t="s">
        <v>383</v>
      </c>
      <c r="D134" s="240" t="s">
        <v>180</v>
      </c>
      <c r="E134" s="231">
        <v>101125</v>
      </c>
      <c r="F134" s="241" t="s">
        <v>451</v>
      </c>
      <c r="G134" s="233" t="e">
        <f>#REF!</f>
        <v>#REF!</v>
      </c>
      <c r="H134" s="234" t="s">
        <v>0</v>
      </c>
      <c r="I134" s="269">
        <f>I130</f>
        <v>14.73</v>
      </c>
      <c r="J134" s="236">
        <f t="shared" si="8"/>
        <v>18.77</v>
      </c>
      <c r="K134" s="237" t="e">
        <f t="shared" si="9"/>
        <v>#REF!</v>
      </c>
      <c r="L134" s="226">
        <f>L133</f>
        <v>1080</v>
      </c>
      <c r="M134" s="258">
        <f t="shared" si="10"/>
        <v>20271.599999999999</v>
      </c>
    </row>
    <row r="135" spans="1:14" ht="45" customHeight="1">
      <c r="A135" s="318"/>
      <c r="C135" s="261" t="s">
        <v>453</v>
      </c>
      <c r="D135" s="240" t="s">
        <v>180</v>
      </c>
      <c r="E135" s="240" t="s">
        <v>354</v>
      </c>
      <c r="F135" s="241" t="s">
        <v>355</v>
      </c>
      <c r="G135" s="242" t="e">
        <f>#REF!</f>
        <v>#REF!</v>
      </c>
      <c r="H135" s="233" t="s">
        <v>356</v>
      </c>
      <c r="I135" s="253">
        <v>1.89</v>
      </c>
      <c r="J135" s="236">
        <f t="shared" si="8"/>
        <v>2.41</v>
      </c>
      <c r="K135" s="237" t="e">
        <f t="shared" si="9"/>
        <v>#REF!</v>
      </c>
      <c r="L135" s="258">
        <f>L134*30*1.3</f>
        <v>42120</v>
      </c>
      <c r="M135" s="258">
        <f t="shared" si="10"/>
        <v>101509.2</v>
      </c>
    </row>
    <row r="136" spans="1:14" ht="45" customHeight="1">
      <c r="A136" s="318"/>
      <c r="C136" s="261" t="s">
        <v>454</v>
      </c>
      <c r="D136" s="240" t="s">
        <v>180</v>
      </c>
      <c r="E136" s="240">
        <v>93590</v>
      </c>
      <c r="F136" s="241" t="s">
        <v>438</v>
      </c>
      <c r="G136" s="242" t="e">
        <f>#REF!</f>
        <v>#REF!</v>
      </c>
      <c r="H136" s="233" t="s">
        <v>356</v>
      </c>
      <c r="I136" s="251">
        <v>0.99</v>
      </c>
      <c r="J136" s="236">
        <f>I136*(1+$J$16)</f>
        <v>1.26</v>
      </c>
      <c r="K136" s="237" t="e">
        <f t="shared" si="9"/>
        <v>#REF!</v>
      </c>
      <c r="L136" s="226">
        <f>L134*7.4*1.3</f>
        <v>10389.6</v>
      </c>
      <c r="M136" s="258">
        <f t="shared" si="10"/>
        <v>13090.9</v>
      </c>
    </row>
    <row r="137" spans="1:14" ht="27.95" customHeight="1">
      <c r="A137" s="318"/>
      <c r="C137" s="883" t="s">
        <v>140</v>
      </c>
      <c r="D137" s="884"/>
      <c r="E137" s="884"/>
      <c r="F137" s="884"/>
      <c r="G137" s="884"/>
      <c r="H137" s="884"/>
      <c r="I137" s="884"/>
      <c r="J137" s="885"/>
      <c r="K137" s="257" t="e">
        <f>SUM(K129:K136)</f>
        <v>#REF!</v>
      </c>
      <c r="L137" s="258"/>
    </row>
    <row r="138" spans="1:14" ht="27.95" customHeight="1">
      <c r="A138" s="318"/>
      <c r="C138" s="259">
        <v>7</v>
      </c>
      <c r="D138" s="272"/>
      <c r="E138" s="272"/>
      <c r="F138" s="272" t="s">
        <v>749</v>
      </c>
      <c r="G138" s="881"/>
      <c r="H138" s="881"/>
      <c r="I138" s="881"/>
      <c r="J138" s="881"/>
      <c r="K138" s="882"/>
      <c r="N138" s="226">
        <v>0.06</v>
      </c>
    </row>
    <row r="139" spans="1:14" ht="45" customHeight="1">
      <c r="A139" s="318"/>
      <c r="C139" s="261" t="s">
        <v>176</v>
      </c>
      <c r="D139" s="231" t="s">
        <v>179</v>
      </c>
      <c r="E139" s="240" t="s">
        <v>260</v>
      </c>
      <c r="F139" s="263" t="s">
        <v>194</v>
      </c>
      <c r="G139" s="242" t="e">
        <f>#REF!</f>
        <v>#REF!</v>
      </c>
      <c r="H139" s="234" t="s">
        <v>2</v>
      </c>
      <c r="I139" s="267" t="e">
        <f>#REF!</f>
        <v>#REF!</v>
      </c>
      <c r="J139" s="236" t="e">
        <f t="shared" ref="J139:J147" si="11">I139*(1+$J$16)</f>
        <v>#REF!</v>
      </c>
      <c r="K139" s="237" t="e">
        <f t="shared" ref="K139:K147" si="12">G139*J139</f>
        <v>#REF!</v>
      </c>
      <c r="L139" s="226">
        <f>L128*M128</f>
        <v>3600</v>
      </c>
      <c r="M139" s="258" t="e">
        <f>L139*J139</f>
        <v>#REF!</v>
      </c>
    </row>
    <row r="140" spans="1:14" ht="45" customHeight="1">
      <c r="A140" s="318"/>
      <c r="C140" s="261" t="s">
        <v>320</v>
      </c>
      <c r="D140" s="231" t="s">
        <v>179</v>
      </c>
      <c r="E140" s="240" t="s">
        <v>377</v>
      </c>
      <c r="F140" s="263" t="s">
        <v>195</v>
      </c>
      <c r="G140" s="242" t="e">
        <f>#REF!</f>
        <v>#REF!</v>
      </c>
      <c r="H140" s="234" t="s">
        <v>2</v>
      </c>
      <c r="I140" s="267" t="e">
        <f>#REF!</f>
        <v>#REF!</v>
      </c>
      <c r="J140" s="236" t="e">
        <f t="shared" si="11"/>
        <v>#REF!</v>
      </c>
      <c r="K140" s="237" t="e">
        <f t="shared" si="12"/>
        <v>#REF!</v>
      </c>
      <c r="L140" s="226">
        <f>L139</f>
        <v>3600</v>
      </c>
      <c r="M140" s="258" t="e">
        <f>L140*J140</f>
        <v>#REF!</v>
      </c>
    </row>
    <row r="141" spans="1:14" ht="45" customHeight="1">
      <c r="A141" s="318"/>
      <c r="C141" s="261" t="s">
        <v>321</v>
      </c>
      <c r="D141" s="240" t="s">
        <v>180</v>
      </c>
      <c r="E141" s="240" t="s">
        <v>359</v>
      </c>
      <c r="F141" s="263" t="s">
        <v>360</v>
      </c>
      <c r="G141" s="242" t="e">
        <f>#REF!</f>
        <v>#REF!</v>
      </c>
      <c r="H141" s="233" t="s">
        <v>0</v>
      </c>
      <c r="I141" s="267">
        <v>2570.66</v>
      </c>
      <c r="J141" s="236">
        <f t="shared" si="11"/>
        <v>3276.56</v>
      </c>
      <c r="K141" s="237" t="e">
        <f t="shared" si="12"/>
        <v>#REF!</v>
      </c>
      <c r="L141" s="226">
        <f>L140*N138</f>
        <v>216</v>
      </c>
      <c r="M141" s="258">
        <f>L141*J141</f>
        <v>707736.96</v>
      </c>
    </row>
    <row r="142" spans="1:14" ht="45" customHeight="1">
      <c r="A142" s="318"/>
      <c r="C142" s="261" t="s">
        <v>322</v>
      </c>
      <c r="D142" s="240" t="s">
        <v>180</v>
      </c>
      <c r="E142" s="302">
        <v>93592</v>
      </c>
      <c r="F142" s="241" t="s">
        <v>244</v>
      </c>
      <c r="G142" s="242" t="e">
        <f>#REF!</f>
        <v>#REF!</v>
      </c>
      <c r="H142" s="233" t="s">
        <v>356</v>
      </c>
      <c r="I142" s="267">
        <v>2.31</v>
      </c>
      <c r="J142" s="236">
        <f t="shared" si="11"/>
        <v>2.94</v>
      </c>
      <c r="K142" s="237" t="e">
        <f t="shared" si="12"/>
        <v>#REF!</v>
      </c>
      <c r="L142" s="226">
        <f>L141*10</f>
        <v>2160</v>
      </c>
      <c r="M142" s="258">
        <f>L142*J142</f>
        <v>6350.4</v>
      </c>
    </row>
    <row r="143" spans="1:14" ht="45" hidden="1" customHeight="1">
      <c r="A143" s="318"/>
      <c r="C143" s="261" t="s">
        <v>376</v>
      </c>
      <c r="D143" s="240" t="s">
        <v>180</v>
      </c>
      <c r="E143" s="240">
        <v>96001</v>
      </c>
      <c r="F143" s="241" t="s">
        <v>411</v>
      </c>
      <c r="G143" s="242" t="e">
        <f>#REF!</f>
        <v>#REF!</v>
      </c>
      <c r="H143" s="234" t="s">
        <v>2</v>
      </c>
      <c r="I143" s="267">
        <v>7.69</v>
      </c>
      <c r="J143" s="236">
        <f t="shared" si="11"/>
        <v>9.8000000000000007</v>
      </c>
      <c r="K143" s="237" t="e">
        <f t="shared" si="12"/>
        <v>#REF!</v>
      </c>
    </row>
    <row r="144" spans="1:14" ht="45" hidden="1" customHeight="1">
      <c r="A144" s="318"/>
      <c r="C144" s="261" t="s">
        <v>322</v>
      </c>
      <c r="D144" s="240" t="s">
        <v>180</v>
      </c>
      <c r="E144" s="240" t="s">
        <v>441</v>
      </c>
      <c r="F144" s="263" t="s">
        <v>442</v>
      </c>
      <c r="G144" s="242" t="e">
        <f>#REF!</f>
        <v>#REF!</v>
      </c>
      <c r="H144" s="233" t="s">
        <v>0</v>
      </c>
      <c r="I144" s="267">
        <v>418.41</v>
      </c>
      <c r="J144" s="236">
        <f t="shared" si="11"/>
        <v>533.30999999999995</v>
      </c>
      <c r="K144" s="237" t="e">
        <f t="shared" si="12"/>
        <v>#REF!</v>
      </c>
    </row>
    <row r="145" spans="1:11" ht="45" hidden="1" customHeight="1">
      <c r="A145" s="318"/>
      <c r="C145" s="261" t="s">
        <v>376</v>
      </c>
      <c r="D145" s="240" t="s">
        <v>180</v>
      </c>
      <c r="E145" s="302" t="s">
        <v>443</v>
      </c>
      <c r="F145" s="241" t="s">
        <v>444</v>
      </c>
      <c r="G145" s="242" t="e">
        <f>#REF!</f>
        <v>#REF!</v>
      </c>
      <c r="H145" s="233" t="s">
        <v>2</v>
      </c>
      <c r="I145" s="267">
        <v>19.11</v>
      </c>
      <c r="J145" s="236">
        <f t="shared" si="11"/>
        <v>24.36</v>
      </c>
      <c r="K145" s="237" t="e">
        <f t="shared" si="12"/>
        <v>#REF!</v>
      </c>
    </row>
    <row r="146" spans="1:11" ht="45" hidden="1" customHeight="1">
      <c r="A146" s="318"/>
      <c r="C146" s="261" t="s">
        <v>410</v>
      </c>
      <c r="D146" s="240" t="s">
        <v>180</v>
      </c>
      <c r="E146" s="240">
        <v>100973</v>
      </c>
      <c r="F146" s="241" t="s">
        <v>445</v>
      </c>
      <c r="G146" s="242" t="e">
        <f>#REF!</f>
        <v>#REF!</v>
      </c>
      <c r="H146" s="233" t="s">
        <v>0</v>
      </c>
      <c r="I146" s="267">
        <v>8.9700000000000006</v>
      </c>
      <c r="J146" s="236">
        <f t="shared" si="11"/>
        <v>11.43</v>
      </c>
      <c r="K146" s="237" t="e">
        <f t="shared" si="12"/>
        <v>#REF!</v>
      </c>
    </row>
    <row r="147" spans="1:11" ht="45" hidden="1" customHeight="1">
      <c r="A147" s="318"/>
      <c r="C147" s="261" t="s">
        <v>446</v>
      </c>
      <c r="D147" s="240" t="s">
        <v>180</v>
      </c>
      <c r="E147" s="240">
        <v>97914</v>
      </c>
      <c r="F147" s="241" t="s">
        <v>435</v>
      </c>
      <c r="G147" s="242" t="e">
        <f>#REF!</f>
        <v>#REF!</v>
      </c>
      <c r="H147" s="234" t="s">
        <v>214</v>
      </c>
      <c r="I147" s="267">
        <v>2.85</v>
      </c>
      <c r="J147" s="236">
        <f t="shared" si="11"/>
        <v>3.63</v>
      </c>
      <c r="K147" s="237" t="e">
        <f t="shared" si="12"/>
        <v>#REF!</v>
      </c>
    </row>
    <row r="148" spans="1:11" ht="27.95" customHeight="1">
      <c r="A148" s="318"/>
      <c r="C148" s="883" t="s">
        <v>171</v>
      </c>
      <c r="D148" s="884"/>
      <c r="E148" s="884"/>
      <c r="F148" s="884"/>
      <c r="G148" s="884"/>
      <c r="H148" s="884"/>
      <c r="I148" s="884"/>
      <c r="J148" s="885"/>
      <c r="K148" s="257" t="e">
        <f>SUM(K139:K147)</f>
        <v>#REF!</v>
      </c>
    </row>
    <row r="149" spans="1:11" ht="27.95" hidden="1" customHeight="1">
      <c r="A149" s="318"/>
      <c r="C149" s="259">
        <v>8</v>
      </c>
      <c r="D149" s="272"/>
      <c r="E149" s="272"/>
      <c r="F149" s="272" t="s">
        <v>413</v>
      </c>
      <c r="G149" s="881"/>
      <c r="H149" s="881"/>
      <c r="I149" s="881"/>
      <c r="J149" s="881"/>
      <c r="K149" s="882"/>
    </row>
    <row r="150" spans="1:11" ht="45" hidden="1" customHeight="1">
      <c r="A150" s="318"/>
      <c r="C150" s="326" t="s">
        <v>323</v>
      </c>
      <c r="D150" s="231"/>
      <c r="E150" s="240"/>
      <c r="F150" s="325" t="s">
        <v>414</v>
      </c>
      <c r="G150" s="242"/>
      <c r="H150" s="234"/>
      <c r="I150" s="267"/>
      <c r="J150" s="236"/>
      <c r="K150" s="237"/>
    </row>
    <row r="151" spans="1:11" ht="45" hidden="1" customHeight="1">
      <c r="A151" s="318"/>
      <c r="C151" s="261" t="s">
        <v>425</v>
      </c>
      <c r="D151" s="231" t="s">
        <v>415</v>
      </c>
      <c r="E151" s="240" t="s">
        <v>416</v>
      </c>
      <c r="F151" s="263" t="s">
        <v>417</v>
      </c>
      <c r="G151" s="242"/>
      <c r="H151" s="234" t="s">
        <v>2</v>
      </c>
      <c r="I151" s="267">
        <v>56.29</v>
      </c>
      <c r="J151" s="236">
        <f>I151*(1+$J$16)</f>
        <v>71.75</v>
      </c>
      <c r="K151" s="237">
        <f>G151*J151</f>
        <v>0</v>
      </c>
    </row>
    <row r="152" spans="1:11" ht="45" hidden="1" customHeight="1">
      <c r="A152" s="318"/>
      <c r="C152" s="261" t="s">
        <v>426</v>
      </c>
      <c r="D152" s="240" t="s">
        <v>415</v>
      </c>
      <c r="E152" s="240" t="s">
        <v>418</v>
      </c>
      <c r="F152" s="263" t="s">
        <v>419</v>
      </c>
      <c r="G152" s="242"/>
      <c r="H152" s="234" t="s">
        <v>2</v>
      </c>
      <c r="I152" s="267">
        <v>43.69</v>
      </c>
      <c r="J152" s="236">
        <f>I152*(1+$J$16)</f>
        <v>55.69</v>
      </c>
      <c r="K152" s="237">
        <f>G152*J152</f>
        <v>0</v>
      </c>
    </row>
    <row r="153" spans="1:11" ht="45" hidden="1" customHeight="1">
      <c r="A153" s="318"/>
      <c r="C153" s="326" t="s">
        <v>427</v>
      </c>
      <c r="D153" s="240"/>
      <c r="E153" s="302"/>
      <c r="F153" s="324" t="s">
        <v>420</v>
      </c>
      <c r="G153" s="242"/>
      <c r="H153" s="234"/>
      <c r="I153" s="267"/>
      <c r="J153" s="236"/>
      <c r="K153" s="237"/>
    </row>
    <row r="154" spans="1:11" ht="45" hidden="1" customHeight="1">
      <c r="A154" s="318"/>
      <c r="C154" s="261" t="s">
        <v>428</v>
      </c>
      <c r="D154" s="240" t="s">
        <v>415</v>
      </c>
      <c r="E154" s="240" t="s">
        <v>421</v>
      </c>
      <c r="F154" s="263" t="s">
        <v>422</v>
      </c>
      <c r="G154" s="242"/>
      <c r="H154" s="234" t="s">
        <v>2</v>
      </c>
      <c r="I154" s="267">
        <v>256.64999999999998</v>
      </c>
      <c r="J154" s="236">
        <f>I154*(1+$J$16)</f>
        <v>327.13</v>
      </c>
      <c r="K154" s="237">
        <f>G154*J154</f>
        <v>0</v>
      </c>
    </row>
    <row r="155" spans="1:11" ht="45" hidden="1" customHeight="1">
      <c r="A155" s="318"/>
      <c r="C155" s="261" t="s">
        <v>429</v>
      </c>
      <c r="D155" s="240" t="s">
        <v>415</v>
      </c>
      <c r="E155" s="302" t="s">
        <v>423</v>
      </c>
      <c r="F155" s="241" t="s">
        <v>424</v>
      </c>
      <c r="G155" s="242"/>
      <c r="H155" s="231" t="s">
        <v>242</v>
      </c>
      <c r="I155" s="267">
        <v>120.76</v>
      </c>
      <c r="J155" s="236">
        <f>I155*(1+$J$16)</f>
        <v>153.91999999999999</v>
      </c>
      <c r="K155" s="237">
        <f>G155*J155</f>
        <v>0</v>
      </c>
    </row>
    <row r="156" spans="1:11" ht="27.95" hidden="1" customHeight="1">
      <c r="A156" s="318"/>
      <c r="C156" s="883" t="s">
        <v>319</v>
      </c>
      <c r="D156" s="884"/>
      <c r="E156" s="884"/>
      <c r="F156" s="884"/>
      <c r="G156" s="884"/>
      <c r="H156" s="884"/>
      <c r="I156" s="884"/>
      <c r="J156" s="885"/>
      <c r="K156" s="257">
        <f>SUM(K150:K155)</f>
        <v>0</v>
      </c>
    </row>
    <row r="157" spans="1:11" ht="27.95" customHeight="1">
      <c r="A157" s="318"/>
      <c r="C157" s="270">
        <v>8</v>
      </c>
      <c r="D157" s="271"/>
      <c r="E157" s="271"/>
      <c r="F157" s="272" t="s">
        <v>10</v>
      </c>
      <c r="G157" s="881"/>
      <c r="H157" s="881"/>
      <c r="I157" s="881"/>
      <c r="J157" s="881"/>
      <c r="K157" s="882"/>
    </row>
    <row r="158" spans="1:11" ht="45" customHeight="1">
      <c r="A158" s="318"/>
      <c r="C158" s="273" t="s">
        <v>323</v>
      </c>
      <c r="D158" s="244" t="s">
        <v>180</v>
      </c>
      <c r="E158" s="238" t="s">
        <v>741</v>
      </c>
      <c r="F158" s="241" t="s">
        <v>141</v>
      </c>
      <c r="G158" s="242" t="e">
        <f>#REF!</f>
        <v>#REF!</v>
      </c>
      <c r="H158" s="234" t="s">
        <v>2</v>
      </c>
      <c r="I158" s="243">
        <v>1.8</v>
      </c>
      <c r="J158" s="236">
        <f>I158*(1+$J$16)</f>
        <v>2.29</v>
      </c>
      <c r="K158" s="237" t="e">
        <f>G158*J158-0.06</f>
        <v>#REF!</v>
      </c>
    </row>
    <row r="159" spans="1:11" ht="27.95" customHeight="1" thickBot="1">
      <c r="A159" s="320"/>
      <c r="B159" s="321"/>
      <c r="C159" s="790" t="s">
        <v>319</v>
      </c>
      <c r="D159" s="791"/>
      <c r="E159" s="791"/>
      <c r="F159" s="791"/>
      <c r="G159" s="791"/>
      <c r="H159" s="791"/>
      <c r="I159" s="791"/>
      <c r="J159" s="792"/>
      <c r="K159" s="322" t="e">
        <f>SUM(K158)</f>
        <v>#REF!</v>
      </c>
    </row>
    <row r="160" spans="1:11" ht="27.95" hidden="1" customHeight="1">
      <c r="C160" s="270">
        <v>9</v>
      </c>
      <c r="D160" s="271"/>
      <c r="E160" s="271"/>
      <c r="F160" s="272" t="s">
        <v>463</v>
      </c>
      <c r="G160" s="881"/>
      <c r="H160" s="881"/>
      <c r="I160" s="881"/>
      <c r="J160" s="881"/>
      <c r="K160" s="882"/>
    </row>
    <row r="161" spans="3:14" ht="27.95" hidden="1" customHeight="1">
      <c r="C161" s="273" t="s">
        <v>462</v>
      </c>
      <c r="D161" s="244"/>
      <c r="E161" s="238"/>
      <c r="F161" s="241" t="s">
        <v>490</v>
      </c>
      <c r="G161" s="242">
        <v>0</v>
      </c>
      <c r="H161" s="234" t="s">
        <v>464</v>
      </c>
      <c r="I161" s="243">
        <f>'Orç PONTE'!H47</f>
        <v>621322.34</v>
      </c>
      <c r="J161" s="236">
        <f>I161*(1+$J$16)</f>
        <v>791937.45</v>
      </c>
      <c r="K161" s="237">
        <f>G161*J161</f>
        <v>0</v>
      </c>
    </row>
    <row r="162" spans="3:14" ht="27.95" hidden="1" customHeight="1" thickBot="1">
      <c r="C162" s="790" t="s">
        <v>412</v>
      </c>
      <c r="D162" s="791"/>
      <c r="E162" s="791"/>
      <c r="F162" s="791"/>
      <c r="G162" s="791"/>
      <c r="H162" s="791"/>
      <c r="I162" s="791"/>
      <c r="J162" s="792"/>
      <c r="K162" s="322">
        <f>SUM(K161)</f>
        <v>0</v>
      </c>
    </row>
    <row r="163" spans="3:14" ht="41.25" customHeight="1" thickBot="1">
      <c r="C163" s="862" t="s">
        <v>24</v>
      </c>
      <c r="D163" s="863"/>
      <c r="E163" s="863"/>
      <c r="F163" s="863"/>
      <c r="G163" s="863"/>
      <c r="H163" s="863"/>
      <c r="I163" s="863"/>
      <c r="J163" s="864"/>
      <c r="K163" s="315" t="e">
        <f>SUM(K25,K30,K39,K117,K127,K137,K148,K156,K159,K162)</f>
        <v>#REF!</v>
      </c>
    </row>
    <row r="164" spans="3:14">
      <c r="N164" s="274"/>
    </row>
    <row r="165" spans="3:14">
      <c r="K165" s="258"/>
    </row>
    <row r="176" spans="3:14">
      <c r="G176" s="795"/>
      <c r="H176" s="795"/>
      <c r="I176" s="795"/>
    </row>
  </sheetData>
  <sheetProtection formatCells="0" formatColumns="0" formatRows="0" insertColumns="0" insertRows="0" insertHyperlinks="0" deleteColumns="0" deleteRows="0" sort="0" autoFilter="0" pivotTables="0"/>
  <mergeCells count="58">
    <mergeCell ref="E10:F10"/>
    <mergeCell ref="G10:H10"/>
    <mergeCell ref="G160:K160"/>
    <mergeCell ref="C162:J162"/>
    <mergeCell ref="C1:K4"/>
    <mergeCell ref="G40:K40"/>
    <mergeCell ref="C11:K11"/>
    <mergeCell ref="E15:E16"/>
    <mergeCell ref="C13:K13"/>
    <mergeCell ref="H15:H16"/>
    <mergeCell ref="C25:J25"/>
    <mergeCell ref="C7:K7"/>
    <mergeCell ref="C5:K5"/>
    <mergeCell ref="C6:K6"/>
    <mergeCell ref="D9:K9"/>
    <mergeCell ref="C10:D10"/>
    <mergeCell ref="G26:K26"/>
    <mergeCell ref="C30:J30"/>
    <mergeCell ref="G176:I176"/>
    <mergeCell ref="C148:J148"/>
    <mergeCell ref="C127:J127"/>
    <mergeCell ref="G128:K128"/>
    <mergeCell ref="C137:J137"/>
    <mergeCell ref="G157:K157"/>
    <mergeCell ref="G138:K138"/>
    <mergeCell ref="C163:J163"/>
    <mergeCell ref="C159:J159"/>
    <mergeCell ref="G149:K149"/>
    <mergeCell ref="C156:J156"/>
    <mergeCell ref="P29:P30"/>
    <mergeCell ref="G118:K118"/>
    <mergeCell ref="C117:J117"/>
    <mergeCell ref="M29:M30"/>
    <mergeCell ref="N29:N30"/>
    <mergeCell ref="O29:O30"/>
    <mergeCell ref="C39:J39"/>
    <mergeCell ref="G31:K31"/>
    <mergeCell ref="P17:P18"/>
    <mergeCell ref="M17:M18"/>
    <mergeCell ref="N17:N18"/>
    <mergeCell ref="M26:M27"/>
    <mergeCell ref="N26:N27"/>
    <mergeCell ref="O17:O18"/>
    <mergeCell ref="O22:O25"/>
    <mergeCell ref="P22:P25"/>
    <mergeCell ref="O26:O27"/>
    <mergeCell ref="P26:P27"/>
    <mergeCell ref="M22:M25"/>
    <mergeCell ref="N22:N25"/>
    <mergeCell ref="G17:K17"/>
    <mergeCell ref="C15:C16"/>
    <mergeCell ref="D15:D16"/>
    <mergeCell ref="C12:K12"/>
    <mergeCell ref="F15:F16"/>
    <mergeCell ref="G15:G16"/>
    <mergeCell ref="I15:I16"/>
    <mergeCell ref="K15:K16"/>
    <mergeCell ref="C14:K14"/>
  </mergeCells>
  <phoneticPr fontId="32" type="noConversion"/>
  <printOptions horizontalCentered="1"/>
  <pageMargins left="0" right="0" top="0.43307086614173229" bottom="0" header="0" footer="0"/>
  <pageSetup paperSize="9" scale="37" fitToHeight="0" orientation="portrait" verticalDpi="300"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ilha11">
    <tabColor theme="7" tint="0.39997558519241921"/>
  </sheetPr>
  <dimension ref="A1:JB1113"/>
  <sheetViews>
    <sheetView view="pageBreakPreview" topLeftCell="P1" zoomScale="70" zoomScaleNormal="70" zoomScaleSheetLayoutView="70" workbookViewId="0">
      <selection sqref="A1:AN19"/>
    </sheetView>
  </sheetViews>
  <sheetFormatPr defaultColWidth="12" defaultRowHeight="14.25"/>
  <cols>
    <col min="1" max="1" width="8.28515625" style="95" customWidth="1"/>
    <col min="2" max="2" width="39.7109375" style="95" customWidth="1"/>
    <col min="3" max="3" width="12.42578125" style="100" bestFit="1" customWidth="1"/>
    <col min="4" max="4" width="30.42578125" style="95" bestFit="1" customWidth="1"/>
    <col min="5" max="5" width="11.28515625" style="95" bestFit="1" customWidth="1"/>
    <col min="6" max="6" width="18.28515625" style="95" customWidth="1"/>
    <col min="7" max="7" width="13.28515625" style="95" customWidth="1"/>
    <col min="8" max="8" width="19.7109375" style="95" customWidth="1"/>
    <col min="9" max="9" width="11.85546875" style="95" customWidth="1"/>
    <col min="10" max="10" width="19.140625" style="95" customWidth="1"/>
    <col min="11" max="11" width="12.28515625" style="95" customWidth="1"/>
    <col min="12" max="12" width="19.28515625" style="95" customWidth="1"/>
    <col min="13" max="13" width="10.28515625" style="95" bestFit="1" customWidth="1"/>
    <col min="14" max="14" width="20" style="95" bestFit="1" customWidth="1"/>
    <col min="15" max="15" width="13.7109375" style="95" bestFit="1" customWidth="1"/>
    <col min="16" max="16" width="17" style="95" customWidth="1"/>
    <col min="17" max="17" width="11.7109375" style="95" customWidth="1"/>
    <col min="18" max="18" width="18.42578125" style="95" customWidth="1"/>
    <col min="19" max="19" width="10" style="95" customWidth="1"/>
    <col min="20" max="20" width="17.28515625" style="95" customWidth="1"/>
    <col min="21" max="21" width="9.28515625" style="95" customWidth="1"/>
    <col min="22" max="22" width="17.42578125" style="95" customWidth="1"/>
    <col min="23" max="23" width="9.28515625" style="95" bestFit="1" customWidth="1"/>
    <col min="24" max="24" width="17.7109375" style="95" customWidth="1"/>
    <col min="25" max="25" width="9.28515625" style="95" bestFit="1" customWidth="1"/>
    <col min="26" max="26" width="18.7109375" style="95" customWidth="1"/>
    <col min="27" max="27" width="9.28515625" style="95" bestFit="1" customWidth="1"/>
    <col min="28" max="28" width="19.85546875" style="95" customWidth="1"/>
    <col min="29" max="29" width="9" style="95" bestFit="1" customWidth="1"/>
    <col min="30" max="30" width="19.28515625" style="95" customWidth="1"/>
    <col min="31" max="31" width="9.28515625" style="95" bestFit="1" customWidth="1"/>
    <col min="32" max="32" width="19.85546875" style="95" customWidth="1"/>
    <col min="33" max="33" width="10.7109375" style="95" customWidth="1"/>
    <col min="34" max="34" width="19.28515625" style="95" customWidth="1"/>
    <col min="35" max="35" width="10.7109375" style="95" customWidth="1"/>
    <col min="36" max="36" width="18.42578125" style="95" customWidth="1"/>
    <col min="37" max="37" width="10.7109375" style="95" customWidth="1"/>
    <col min="38" max="38" width="19.140625" style="95" bestFit="1" customWidth="1"/>
    <col min="39" max="39" width="11.42578125" style="95" customWidth="1"/>
    <col min="40" max="40" width="21.85546875" style="95" bestFit="1" customWidth="1"/>
    <col min="41" max="258" width="9.140625" style="95" customWidth="1"/>
    <col min="259" max="259" width="8.28515625" style="95" customWidth="1"/>
    <col min="260" max="260" width="31.140625" style="95" customWidth="1"/>
    <col min="261" max="261" width="8.140625" style="95" customWidth="1"/>
    <col min="262" max="262" width="12" style="95" customWidth="1"/>
    <col min="263" max="16384" width="12" style="88"/>
  </cols>
  <sheetData>
    <row r="1" spans="1:262" ht="20.100000000000001" customHeight="1">
      <c r="A1" s="913"/>
      <c r="B1" s="914"/>
      <c r="C1" s="914"/>
      <c r="D1" s="914"/>
      <c r="E1" s="914"/>
      <c r="F1" s="914"/>
      <c r="G1" s="914"/>
      <c r="H1" s="914"/>
      <c r="I1" s="914"/>
      <c r="J1" s="914"/>
      <c r="K1" s="914"/>
      <c r="L1" s="914"/>
      <c r="M1" s="914"/>
      <c r="N1" s="914"/>
      <c r="O1" s="914"/>
      <c r="P1" s="914"/>
      <c r="Q1" s="914"/>
      <c r="R1" s="914"/>
      <c r="S1" s="914"/>
      <c r="T1" s="914"/>
      <c r="U1" s="914"/>
      <c r="V1" s="914"/>
      <c r="W1" s="914"/>
      <c r="X1" s="914"/>
      <c r="Y1" s="914"/>
      <c r="Z1" s="914"/>
      <c r="AA1" s="914"/>
      <c r="AB1" s="914"/>
      <c r="AC1" s="914"/>
      <c r="AD1" s="914"/>
      <c r="AE1" s="914"/>
      <c r="AF1" s="914"/>
      <c r="AG1" s="914"/>
      <c r="AH1" s="914"/>
      <c r="AI1" s="914"/>
      <c r="AJ1" s="914"/>
      <c r="AK1" s="914"/>
      <c r="AL1" s="914"/>
      <c r="AM1" s="914"/>
      <c r="AN1" s="914"/>
    </row>
    <row r="2" spans="1:262" ht="20.100000000000001" customHeight="1">
      <c r="A2" s="913"/>
      <c r="B2" s="914"/>
      <c r="C2" s="914"/>
      <c r="D2" s="914"/>
      <c r="E2" s="914"/>
      <c r="F2" s="914"/>
      <c r="G2" s="914"/>
      <c r="H2" s="914"/>
      <c r="I2" s="914"/>
      <c r="J2" s="914"/>
      <c r="K2" s="914"/>
      <c r="L2" s="914"/>
      <c r="M2" s="914"/>
      <c r="N2" s="914"/>
      <c r="O2" s="914"/>
      <c r="P2" s="914"/>
      <c r="Q2" s="914"/>
      <c r="R2" s="914"/>
      <c r="S2" s="914"/>
      <c r="T2" s="914"/>
      <c r="U2" s="914"/>
      <c r="V2" s="914"/>
      <c r="W2" s="914"/>
      <c r="X2" s="914"/>
      <c r="Y2" s="914"/>
      <c r="Z2" s="914"/>
      <c r="AA2" s="914"/>
      <c r="AB2" s="914"/>
      <c r="AC2" s="914"/>
      <c r="AD2" s="914"/>
      <c r="AE2" s="914"/>
      <c r="AF2" s="914"/>
      <c r="AG2" s="914"/>
      <c r="AH2" s="914"/>
      <c r="AI2" s="914"/>
      <c r="AJ2" s="914"/>
      <c r="AK2" s="914"/>
      <c r="AL2" s="914"/>
      <c r="AM2" s="914"/>
      <c r="AN2" s="914"/>
      <c r="AO2" s="100"/>
      <c r="AP2" s="100"/>
      <c r="AQ2" s="100"/>
      <c r="AR2" s="100"/>
      <c r="AS2" s="100"/>
      <c r="AT2" s="100"/>
      <c r="AU2" s="100"/>
      <c r="AV2" s="100"/>
      <c r="AW2" s="100"/>
      <c r="AX2" s="100"/>
      <c r="AY2" s="100"/>
      <c r="AZ2" s="100"/>
      <c r="BA2" s="100"/>
      <c r="BB2" s="100"/>
      <c r="BC2" s="100"/>
      <c r="BD2" s="100"/>
      <c r="BE2" s="100"/>
      <c r="BF2" s="100"/>
      <c r="BG2" s="100"/>
      <c r="BH2" s="100"/>
      <c r="BI2" s="100"/>
      <c r="BJ2" s="100"/>
      <c r="BK2" s="100"/>
      <c r="BL2" s="100"/>
      <c r="BM2" s="100"/>
      <c r="BN2" s="100"/>
      <c r="BO2" s="100"/>
      <c r="BP2" s="100"/>
      <c r="BQ2" s="100"/>
      <c r="BR2" s="100"/>
      <c r="BS2" s="100"/>
      <c r="BT2" s="100"/>
      <c r="BU2" s="100"/>
      <c r="BV2" s="100"/>
      <c r="BW2" s="100"/>
      <c r="BX2" s="100"/>
      <c r="BY2" s="100"/>
      <c r="BZ2" s="100"/>
      <c r="CA2" s="100"/>
      <c r="CB2" s="100"/>
      <c r="CC2" s="100"/>
      <c r="CD2" s="100"/>
      <c r="CE2" s="100"/>
      <c r="CF2" s="100"/>
      <c r="CG2" s="100"/>
      <c r="CH2" s="100"/>
      <c r="CI2" s="100"/>
      <c r="CJ2" s="100"/>
      <c r="CK2" s="100"/>
      <c r="CL2" s="100"/>
      <c r="CM2" s="100"/>
      <c r="CN2" s="100"/>
      <c r="CO2" s="100"/>
      <c r="CP2" s="100"/>
      <c r="CQ2" s="100"/>
      <c r="CR2" s="100"/>
      <c r="CS2" s="100"/>
      <c r="CT2" s="100"/>
      <c r="CU2" s="100"/>
      <c r="CV2" s="100"/>
      <c r="CW2" s="100"/>
      <c r="CX2" s="100"/>
      <c r="CY2" s="100"/>
      <c r="CZ2" s="100"/>
      <c r="DA2" s="100"/>
      <c r="DB2" s="100"/>
      <c r="DC2" s="100"/>
      <c r="DD2" s="100"/>
      <c r="DE2" s="100"/>
      <c r="DF2" s="100"/>
      <c r="DG2" s="100"/>
      <c r="DH2" s="100"/>
      <c r="DI2" s="100"/>
      <c r="DJ2" s="100"/>
      <c r="DK2" s="100"/>
      <c r="DL2" s="100"/>
      <c r="DM2" s="100"/>
      <c r="DN2" s="100"/>
      <c r="DO2" s="100"/>
      <c r="DP2" s="100"/>
      <c r="DQ2" s="100"/>
      <c r="DR2" s="100"/>
      <c r="DS2" s="100"/>
      <c r="DT2" s="100"/>
      <c r="DU2" s="100"/>
      <c r="DV2" s="100"/>
      <c r="DW2" s="100"/>
      <c r="DX2" s="100"/>
      <c r="DY2" s="100"/>
      <c r="DZ2" s="100"/>
      <c r="EA2" s="100"/>
      <c r="EB2" s="100"/>
      <c r="EC2" s="100"/>
      <c r="ED2" s="100"/>
      <c r="EE2" s="100"/>
      <c r="EF2" s="100"/>
      <c r="EG2" s="100"/>
      <c r="EH2" s="100"/>
      <c r="EI2" s="100"/>
      <c r="EJ2" s="100"/>
      <c r="EK2" s="100"/>
      <c r="EL2" s="100"/>
      <c r="EM2" s="100"/>
      <c r="EN2" s="100"/>
      <c r="EO2" s="100"/>
      <c r="EP2" s="100"/>
      <c r="EQ2" s="100"/>
      <c r="ER2" s="100"/>
      <c r="ES2" s="100"/>
      <c r="ET2" s="100"/>
      <c r="EU2" s="100"/>
      <c r="EV2" s="100"/>
      <c r="EW2" s="100"/>
      <c r="EX2" s="100"/>
      <c r="EY2" s="100"/>
      <c r="EZ2" s="100"/>
      <c r="FA2" s="100"/>
      <c r="FB2" s="100"/>
      <c r="FC2" s="100"/>
      <c r="FD2" s="100"/>
      <c r="FE2" s="100"/>
      <c r="FF2" s="100"/>
      <c r="FG2" s="100"/>
      <c r="FH2" s="100"/>
      <c r="FI2" s="100"/>
      <c r="FJ2" s="100"/>
      <c r="FK2" s="100"/>
      <c r="FL2" s="100"/>
      <c r="FM2" s="100"/>
      <c r="FN2" s="100"/>
      <c r="FO2" s="100"/>
      <c r="FP2" s="100"/>
      <c r="FQ2" s="100"/>
      <c r="FR2" s="100"/>
      <c r="FS2" s="100"/>
      <c r="FT2" s="100"/>
      <c r="FU2" s="100"/>
      <c r="FV2" s="100"/>
      <c r="FW2" s="100"/>
      <c r="FX2" s="100"/>
      <c r="FY2" s="100"/>
      <c r="FZ2" s="100"/>
      <c r="GA2" s="100"/>
      <c r="GB2" s="100"/>
      <c r="GC2" s="100"/>
      <c r="GD2" s="100"/>
      <c r="GE2" s="100"/>
      <c r="GF2" s="100"/>
      <c r="GG2" s="100"/>
      <c r="GH2" s="100"/>
      <c r="GI2" s="100"/>
      <c r="GJ2" s="100"/>
      <c r="GK2" s="100"/>
      <c r="GL2" s="100"/>
      <c r="GM2" s="100"/>
      <c r="GN2" s="100"/>
      <c r="GO2" s="100"/>
      <c r="GP2" s="100"/>
      <c r="GQ2" s="100"/>
      <c r="GR2" s="100"/>
      <c r="GS2" s="100"/>
      <c r="GT2" s="100"/>
      <c r="GU2" s="100"/>
      <c r="GV2" s="100"/>
      <c r="GW2" s="100"/>
      <c r="GX2" s="100"/>
      <c r="GY2" s="100"/>
      <c r="GZ2" s="100"/>
      <c r="HA2" s="100"/>
      <c r="HB2" s="100"/>
      <c r="HC2" s="100"/>
      <c r="HD2" s="100"/>
      <c r="HE2" s="100"/>
      <c r="HF2" s="100"/>
      <c r="HG2" s="100"/>
      <c r="HH2" s="100"/>
      <c r="HI2" s="100"/>
      <c r="HJ2" s="100"/>
      <c r="HK2" s="100"/>
      <c r="HL2" s="100"/>
      <c r="HM2" s="100"/>
      <c r="HN2" s="100"/>
      <c r="HO2" s="100"/>
      <c r="HP2" s="100"/>
      <c r="HQ2" s="100"/>
      <c r="HR2" s="100"/>
      <c r="HS2" s="100"/>
      <c r="HT2" s="100"/>
      <c r="HU2" s="100"/>
      <c r="HV2" s="100"/>
      <c r="HW2" s="100"/>
      <c r="HX2" s="100"/>
      <c r="HY2" s="100"/>
      <c r="HZ2" s="100"/>
      <c r="IA2" s="100"/>
      <c r="IB2" s="100"/>
      <c r="IC2" s="100"/>
      <c r="ID2" s="100"/>
      <c r="IE2" s="100"/>
      <c r="IF2" s="100"/>
      <c r="IG2" s="100"/>
      <c r="IH2" s="100"/>
      <c r="II2" s="100"/>
      <c r="IJ2" s="100"/>
      <c r="IK2" s="100"/>
      <c r="IL2" s="100"/>
      <c r="IM2" s="100"/>
      <c r="IN2" s="100"/>
      <c r="IO2" s="100"/>
      <c r="IP2" s="100"/>
      <c r="IQ2" s="100"/>
      <c r="IR2" s="100"/>
      <c r="IS2" s="100"/>
      <c r="IT2" s="100"/>
      <c r="IU2" s="100"/>
      <c r="IV2" s="100"/>
      <c r="IW2" s="100"/>
      <c r="IX2" s="100"/>
      <c r="IY2" s="100"/>
      <c r="IZ2" s="100"/>
      <c r="JA2" s="100"/>
      <c r="JB2" s="100"/>
    </row>
    <row r="3" spans="1:262" ht="19.5" customHeight="1">
      <c r="A3" s="913"/>
      <c r="B3" s="914"/>
      <c r="C3" s="914"/>
      <c r="D3" s="914"/>
      <c r="E3" s="914"/>
      <c r="F3" s="914"/>
      <c r="G3" s="914"/>
      <c r="H3" s="914"/>
      <c r="I3" s="914"/>
      <c r="J3" s="914"/>
      <c r="K3" s="914"/>
      <c r="L3" s="914"/>
      <c r="M3" s="914"/>
      <c r="N3" s="914"/>
      <c r="O3" s="914"/>
      <c r="P3" s="914"/>
      <c r="Q3" s="914"/>
      <c r="R3" s="914"/>
      <c r="S3" s="914"/>
      <c r="T3" s="914"/>
      <c r="U3" s="914"/>
      <c r="V3" s="914"/>
      <c r="W3" s="914"/>
      <c r="X3" s="914"/>
      <c r="Y3" s="914"/>
      <c r="Z3" s="914"/>
      <c r="AA3" s="914"/>
      <c r="AB3" s="914"/>
      <c r="AC3" s="914"/>
      <c r="AD3" s="914"/>
      <c r="AE3" s="914"/>
      <c r="AF3" s="914"/>
      <c r="AG3" s="914"/>
      <c r="AH3" s="914"/>
      <c r="AI3" s="914"/>
      <c r="AJ3" s="914"/>
      <c r="AK3" s="914"/>
      <c r="AL3" s="914"/>
      <c r="AM3" s="914"/>
      <c r="AN3" s="914"/>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c r="BT3" s="100"/>
      <c r="BU3" s="100"/>
      <c r="BV3" s="100"/>
      <c r="BW3" s="100"/>
      <c r="BX3" s="100"/>
      <c r="BY3" s="100"/>
      <c r="BZ3" s="100"/>
      <c r="CA3" s="100"/>
      <c r="CB3" s="100"/>
      <c r="CC3" s="100"/>
      <c r="CD3" s="100"/>
      <c r="CE3" s="100"/>
      <c r="CF3" s="100"/>
      <c r="CG3" s="100"/>
      <c r="CH3" s="100"/>
      <c r="CI3" s="100"/>
      <c r="CJ3" s="100"/>
      <c r="CK3" s="100"/>
      <c r="CL3" s="100"/>
      <c r="CM3" s="100"/>
      <c r="CN3" s="100"/>
      <c r="CO3" s="100"/>
      <c r="CP3" s="100"/>
      <c r="CQ3" s="100"/>
      <c r="CR3" s="100"/>
      <c r="CS3" s="100"/>
      <c r="CT3" s="100"/>
      <c r="CU3" s="100"/>
      <c r="CV3" s="100"/>
      <c r="CW3" s="100"/>
      <c r="CX3" s="100"/>
      <c r="CY3" s="100"/>
      <c r="CZ3" s="100"/>
      <c r="DA3" s="100"/>
      <c r="DB3" s="100"/>
      <c r="DC3" s="100"/>
      <c r="DD3" s="100"/>
      <c r="DE3" s="100"/>
      <c r="DF3" s="100"/>
      <c r="DG3" s="100"/>
      <c r="DH3" s="100"/>
      <c r="DI3" s="100"/>
      <c r="DJ3" s="100"/>
      <c r="DK3" s="100"/>
      <c r="DL3" s="100"/>
      <c r="DM3" s="100"/>
      <c r="DN3" s="100"/>
      <c r="DO3" s="100"/>
      <c r="DP3" s="100"/>
      <c r="DQ3" s="100"/>
      <c r="DR3" s="100"/>
      <c r="DS3" s="100"/>
      <c r="DT3" s="100"/>
      <c r="DU3" s="100"/>
      <c r="DV3" s="100"/>
      <c r="DW3" s="100"/>
      <c r="DX3" s="100"/>
      <c r="DY3" s="100"/>
      <c r="DZ3" s="100"/>
      <c r="EA3" s="100"/>
      <c r="EB3" s="100"/>
      <c r="EC3" s="100"/>
      <c r="ED3" s="100"/>
      <c r="EE3" s="100"/>
      <c r="EF3" s="100"/>
      <c r="EG3" s="100"/>
      <c r="EH3" s="100"/>
      <c r="EI3" s="100"/>
      <c r="EJ3" s="100"/>
      <c r="EK3" s="100"/>
      <c r="EL3" s="100"/>
      <c r="EM3" s="100"/>
      <c r="EN3" s="100"/>
      <c r="EO3" s="100"/>
      <c r="EP3" s="100"/>
      <c r="EQ3" s="100"/>
      <c r="ER3" s="100"/>
      <c r="ES3" s="100"/>
      <c r="ET3" s="100"/>
      <c r="EU3" s="100"/>
      <c r="EV3" s="100"/>
      <c r="EW3" s="100"/>
      <c r="EX3" s="100"/>
      <c r="EY3" s="100"/>
      <c r="EZ3" s="100"/>
      <c r="FA3" s="100"/>
      <c r="FB3" s="100"/>
      <c r="FC3" s="100"/>
      <c r="FD3" s="100"/>
      <c r="FE3" s="100"/>
      <c r="FF3" s="100"/>
      <c r="FG3" s="100"/>
      <c r="FH3" s="100"/>
      <c r="FI3" s="100"/>
      <c r="FJ3" s="100"/>
      <c r="FK3" s="100"/>
      <c r="FL3" s="100"/>
      <c r="FM3" s="100"/>
      <c r="FN3" s="100"/>
      <c r="FO3" s="100"/>
      <c r="FP3" s="100"/>
      <c r="FQ3" s="100"/>
      <c r="FR3" s="100"/>
      <c r="FS3" s="100"/>
      <c r="FT3" s="100"/>
      <c r="FU3" s="100"/>
      <c r="FV3" s="100"/>
      <c r="FW3" s="100"/>
      <c r="FX3" s="100"/>
      <c r="FY3" s="100"/>
      <c r="FZ3" s="100"/>
      <c r="GA3" s="100"/>
      <c r="GB3" s="100"/>
      <c r="GC3" s="100"/>
      <c r="GD3" s="100"/>
      <c r="GE3" s="100"/>
      <c r="GF3" s="100"/>
      <c r="GG3" s="100"/>
      <c r="GH3" s="100"/>
      <c r="GI3" s="100"/>
      <c r="GJ3" s="100"/>
      <c r="GK3" s="100"/>
      <c r="GL3" s="100"/>
      <c r="GM3" s="100"/>
      <c r="GN3" s="100"/>
      <c r="GO3" s="100"/>
      <c r="GP3" s="100"/>
      <c r="GQ3" s="100"/>
      <c r="GR3" s="100"/>
      <c r="GS3" s="100"/>
      <c r="GT3" s="100"/>
      <c r="GU3" s="100"/>
      <c r="GV3" s="100"/>
      <c r="GW3" s="100"/>
      <c r="GX3" s="100"/>
      <c r="GY3" s="100"/>
      <c r="GZ3" s="100"/>
      <c r="HA3" s="100"/>
      <c r="HB3" s="100"/>
      <c r="HC3" s="100"/>
      <c r="HD3" s="100"/>
      <c r="HE3" s="100"/>
      <c r="HF3" s="100"/>
      <c r="HG3" s="100"/>
      <c r="HH3" s="100"/>
      <c r="HI3" s="100"/>
      <c r="HJ3" s="100"/>
      <c r="HK3" s="100"/>
      <c r="HL3" s="100"/>
      <c r="HM3" s="100"/>
      <c r="HN3" s="100"/>
      <c r="HO3" s="100"/>
      <c r="HP3" s="100"/>
      <c r="HQ3" s="100"/>
      <c r="HR3" s="100"/>
      <c r="HS3" s="100"/>
      <c r="HT3" s="100"/>
      <c r="HU3" s="100"/>
      <c r="HV3" s="100"/>
      <c r="HW3" s="100"/>
      <c r="HX3" s="100"/>
      <c r="HY3" s="100"/>
      <c r="HZ3" s="100"/>
      <c r="IA3" s="100"/>
      <c r="IB3" s="100"/>
      <c r="IC3" s="100"/>
      <c r="ID3" s="100"/>
      <c r="IE3" s="100"/>
      <c r="IF3" s="100"/>
      <c r="IG3" s="100"/>
      <c r="IH3" s="100"/>
      <c r="II3" s="100"/>
      <c r="IJ3" s="100"/>
      <c r="IK3" s="100"/>
      <c r="IL3" s="100"/>
      <c r="IM3" s="100"/>
      <c r="IN3" s="100"/>
      <c r="IO3" s="100"/>
      <c r="IP3" s="100"/>
      <c r="IQ3" s="100"/>
      <c r="IR3" s="100"/>
      <c r="IS3" s="100"/>
      <c r="IT3" s="100"/>
      <c r="IU3" s="100"/>
      <c r="IV3" s="100"/>
      <c r="IW3" s="100"/>
      <c r="IX3" s="100"/>
      <c r="IY3" s="100"/>
      <c r="IZ3" s="100"/>
      <c r="JA3" s="100"/>
      <c r="JB3" s="100"/>
    </row>
    <row r="4" spans="1:262" ht="20.100000000000001" customHeight="1">
      <c r="A4" s="922" t="s">
        <v>17</v>
      </c>
      <c r="B4" s="923"/>
      <c r="C4" s="923"/>
      <c r="D4" s="923"/>
      <c r="E4" s="923"/>
      <c r="F4" s="923"/>
      <c r="G4" s="923"/>
      <c r="H4" s="923"/>
      <c r="I4" s="923"/>
      <c r="J4" s="923"/>
      <c r="K4" s="923"/>
      <c r="L4" s="923"/>
      <c r="M4" s="923"/>
      <c r="N4" s="923"/>
      <c r="O4" s="923"/>
      <c r="P4" s="923"/>
      <c r="Q4" s="923"/>
      <c r="R4" s="923"/>
      <c r="S4" s="923"/>
      <c r="T4" s="923"/>
      <c r="U4" s="923"/>
      <c r="V4" s="923"/>
      <c r="W4" s="923"/>
      <c r="X4" s="923"/>
      <c r="Y4" s="923"/>
      <c r="Z4" s="923"/>
      <c r="AA4" s="923"/>
      <c r="AB4" s="923"/>
      <c r="AC4" s="923"/>
      <c r="AD4" s="923"/>
      <c r="AE4" s="923"/>
      <c r="AF4" s="923"/>
      <c r="AG4" s="923"/>
      <c r="AH4" s="923"/>
      <c r="AI4" s="923"/>
      <c r="AJ4" s="923"/>
      <c r="AK4" s="923"/>
      <c r="AL4" s="923"/>
      <c r="AM4" s="923"/>
      <c r="AN4" s="923"/>
    </row>
    <row r="5" spans="1:262" ht="20.100000000000001" customHeight="1">
      <c r="A5" s="924" t="s">
        <v>181</v>
      </c>
      <c r="B5" s="925"/>
      <c r="C5" s="925"/>
      <c r="D5" s="925"/>
      <c r="E5" s="925"/>
      <c r="F5" s="925"/>
      <c r="G5" s="925"/>
      <c r="H5" s="925"/>
      <c r="I5" s="925"/>
      <c r="J5" s="925"/>
      <c r="K5" s="925"/>
      <c r="L5" s="925"/>
      <c r="M5" s="925"/>
      <c r="N5" s="925"/>
      <c r="O5" s="925"/>
      <c r="P5" s="925"/>
      <c r="Q5" s="925"/>
      <c r="R5" s="925"/>
      <c r="S5" s="925"/>
      <c r="T5" s="925"/>
      <c r="U5" s="925"/>
      <c r="V5" s="925"/>
      <c r="W5" s="925"/>
      <c r="X5" s="925"/>
      <c r="Y5" s="925"/>
      <c r="Z5" s="925"/>
      <c r="AA5" s="925"/>
      <c r="AB5" s="925"/>
      <c r="AC5" s="925"/>
      <c r="AD5" s="925"/>
      <c r="AE5" s="925"/>
      <c r="AF5" s="925"/>
      <c r="AG5" s="925"/>
      <c r="AH5" s="925"/>
      <c r="AI5" s="925"/>
      <c r="AJ5" s="925"/>
      <c r="AK5" s="925"/>
      <c r="AL5" s="925"/>
      <c r="AM5" s="925"/>
      <c r="AN5" s="925"/>
      <c r="AO5" s="100"/>
      <c r="AP5" s="100"/>
      <c r="AQ5" s="100"/>
      <c r="AR5" s="100"/>
      <c r="AS5" s="100"/>
      <c r="AT5" s="100"/>
      <c r="AU5" s="100"/>
      <c r="AV5" s="100"/>
      <c r="AW5" s="100"/>
      <c r="AX5" s="100"/>
      <c r="AY5" s="100"/>
      <c r="AZ5" s="100"/>
      <c r="BA5" s="100"/>
      <c r="BB5" s="100"/>
      <c r="BC5" s="100"/>
      <c r="BD5" s="100"/>
      <c r="BE5" s="100"/>
      <c r="BF5" s="100"/>
      <c r="BG5" s="100"/>
      <c r="BH5" s="100"/>
      <c r="BI5" s="100"/>
      <c r="BJ5" s="100"/>
      <c r="BK5" s="100"/>
      <c r="BL5" s="100"/>
      <c r="BM5" s="100"/>
      <c r="BN5" s="100"/>
      <c r="BO5" s="100"/>
      <c r="BP5" s="100"/>
      <c r="BQ5" s="100"/>
      <c r="BR5" s="100"/>
      <c r="BS5" s="100"/>
      <c r="BT5" s="100"/>
      <c r="BU5" s="100"/>
      <c r="BV5" s="100"/>
      <c r="BW5" s="100"/>
      <c r="BX5" s="100"/>
      <c r="BY5" s="100"/>
      <c r="BZ5" s="100"/>
      <c r="CA5" s="100"/>
      <c r="CB5" s="100"/>
      <c r="CC5" s="100"/>
      <c r="CD5" s="100"/>
      <c r="CE5" s="100"/>
      <c r="CF5" s="100"/>
      <c r="CG5" s="100"/>
      <c r="CH5" s="100"/>
      <c r="CI5" s="100"/>
      <c r="CJ5" s="100"/>
      <c r="CK5" s="100"/>
      <c r="CL5" s="100"/>
      <c r="CM5" s="100"/>
      <c r="CN5" s="100"/>
      <c r="CO5" s="100"/>
      <c r="CP5" s="100"/>
      <c r="CQ5" s="100"/>
      <c r="CR5" s="100"/>
      <c r="CS5" s="100"/>
      <c r="CT5" s="100"/>
      <c r="CU5" s="100"/>
      <c r="CV5" s="100"/>
      <c r="CW5" s="100"/>
      <c r="CX5" s="100"/>
      <c r="CY5" s="100"/>
      <c r="CZ5" s="100"/>
      <c r="DA5" s="100"/>
      <c r="DB5" s="100"/>
      <c r="DC5" s="100"/>
      <c r="DD5" s="100"/>
      <c r="DE5" s="100"/>
      <c r="DF5" s="100"/>
      <c r="DG5" s="100"/>
      <c r="DH5" s="100"/>
      <c r="DI5" s="100"/>
      <c r="DJ5" s="100"/>
      <c r="DK5" s="100"/>
      <c r="DL5" s="100"/>
      <c r="DM5" s="100"/>
      <c r="DN5" s="100"/>
      <c r="DO5" s="100"/>
      <c r="DP5" s="100"/>
      <c r="DQ5" s="100"/>
      <c r="DR5" s="100"/>
      <c r="DS5" s="100"/>
      <c r="DT5" s="100"/>
      <c r="DU5" s="100"/>
      <c r="DV5" s="100"/>
      <c r="DW5" s="100"/>
      <c r="DX5" s="100"/>
      <c r="DY5" s="100"/>
      <c r="DZ5" s="100"/>
      <c r="EA5" s="100"/>
      <c r="EB5" s="100"/>
      <c r="EC5" s="100"/>
      <c r="ED5" s="100"/>
      <c r="EE5" s="100"/>
      <c r="EF5" s="100"/>
      <c r="EG5" s="100"/>
      <c r="EH5" s="100"/>
      <c r="EI5" s="100"/>
      <c r="EJ5" s="100"/>
      <c r="EK5" s="100"/>
      <c r="EL5" s="100"/>
      <c r="EM5" s="100"/>
      <c r="EN5" s="100"/>
      <c r="EO5" s="100"/>
      <c r="EP5" s="100"/>
      <c r="EQ5" s="100"/>
      <c r="ER5" s="100"/>
      <c r="ES5" s="100"/>
      <c r="ET5" s="100"/>
      <c r="EU5" s="100"/>
      <c r="EV5" s="100"/>
      <c r="EW5" s="100"/>
      <c r="EX5" s="100"/>
      <c r="EY5" s="100"/>
      <c r="EZ5" s="100"/>
      <c r="FA5" s="100"/>
      <c r="FB5" s="100"/>
      <c r="FC5" s="100"/>
      <c r="FD5" s="100"/>
      <c r="FE5" s="100"/>
      <c r="FF5" s="100"/>
      <c r="FG5" s="100"/>
      <c r="FH5" s="100"/>
      <c r="FI5" s="100"/>
      <c r="FJ5" s="100"/>
      <c r="FK5" s="100"/>
      <c r="FL5" s="100"/>
      <c r="FM5" s="100"/>
      <c r="FN5" s="100"/>
      <c r="FO5" s="100"/>
      <c r="FP5" s="100"/>
      <c r="FQ5" s="100"/>
      <c r="FR5" s="100"/>
      <c r="FS5" s="100"/>
      <c r="FT5" s="100"/>
      <c r="FU5" s="100"/>
      <c r="FV5" s="100"/>
      <c r="FW5" s="100"/>
      <c r="FX5" s="100"/>
      <c r="FY5" s="100"/>
      <c r="FZ5" s="100"/>
      <c r="GA5" s="100"/>
      <c r="GB5" s="100"/>
      <c r="GC5" s="100"/>
      <c r="GD5" s="100"/>
      <c r="GE5" s="100"/>
      <c r="GF5" s="100"/>
      <c r="GG5" s="100"/>
      <c r="GH5" s="100"/>
      <c r="GI5" s="100"/>
      <c r="GJ5" s="100"/>
      <c r="GK5" s="100"/>
      <c r="GL5" s="100"/>
      <c r="GM5" s="100"/>
      <c r="GN5" s="100"/>
      <c r="GO5" s="100"/>
      <c r="GP5" s="100"/>
      <c r="GQ5" s="100"/>
      <c r="GR5" s="100"/>
      <c r="GS5" s="100"/>
      <c r="GT5" s="100"/>
      <c r="GU5" s="100"/>
      <c r="GV5" s="100"/>
      <c r="GW5" s="100"/>
      <c r="GX5" s="100"/>
      <c r="GY5" s="100"/>
      <c r="GZ5" s="100"/>
      <c r="HA5" s="100"/>
      <c r="HB5" s="100"/>
      <c r="HC5" s="100"/>
      <c r="HD5" s="100"/>
      <c r="HE5" s="100"/>
      <c r="HF5" s="100"/>
      <c r="HG5" s="100"/>
      <c r="HH5" s="100"/>
      <c r="HI5" s="100"/>
      <c r="HJ5" s="100"/>
      <c r="HK5" s="100"/>
      <c r="HL5" s="100"/>
      <c r="HM5" s="100"/>
      <c r="HN5" s="100"/>
      <c r="HO5" s="100"/>
      <c r="HP5" s="100"/>
      <c r="HQ5" s="100"/>
      <c r="HR5" s="100"/>
      <c r="HS5" s="100"/>
      <c r="HT5" s="100"/>
      <c r="HU5" s="100"/>
      <c r="HV5" s="100"/>
      <c r="HW5" s="100"/>
      <c r="HX5" s="100"/>
      <c r="HY5" s="100"/>
      <c r="HZ5" s="100"/>
      <c r="IA5" s="100"/>
      <c r="IB5" s="100"/>
      <c r="IC5" s="100"/>
      <c r="ID5" s="100"/>
      <c r="IE5" s="100"/>
      <c r="IF5" s="100"/>
      <c r="IG5" s="100"/>
      <c r="IH5" s="100"/>
      <c r="II5" s="100"/>
      <c r="IJ5" s="100"/>
      <c r="IK5" s="100"/>
      <c r="IL5" s="100"/>
      <c r="IM5" s="100"/>
      <c r="IN5" s="100"/>
      <c r="IO5" s="100"/>
      <c r="IP5" s="100"/>
      <c r="IQ5" s="100"/>
      <c r="IR5" s="100"/>
      <c r="IS5" s="100"/>
      <c r="IT5" s="100"/>
      <c r="IU5" s="100"/>
      <c r="IV5" s="100"/>
      <c r="IW5" s="100"/>
      <c r="IX5" s="100"/>
      <c r="IY5" s="100"/>
      <c r="IZ5" s="100"/>
      <c r="JA5" s="100"/>
      <c r="JB5" s="100"/>
    </row>
    <row r="6" spans="1:262" ht="20.100000000000001" customHeight="1">
      <c r="A6" s="926" t="s">
        <v>16</v>
      </c>
      <c r="B6" s="927"/>
      <c r="C6" s="927"/>
      <c r="D6" s="927"/>
      <c r="E6" s="927"/>
      <c r="F6" s="927"/>
      <c r="G6" s="927"/>
      <c r="H6" s="927"/>
      <c r="I6" s="927"/>
      <c r="J6" s="927"/>
      <c r="K6" s="927"/>
      <c r="L6" s="927"/>
      <c r="M6" s="927"/>
      <c r="N6" s="927"/>
      <c r="O6" s="927"/>
      <c r="P6" s="927"/>
      <c r="Q6" s="927"/>
      <c r="R6" s="927"/>
      <c r="S6" s="927"/>
      <c r="T6" s="927"/>
      <c r="U6" s="927"/>
      <c r="V6" s="927"/>
      <c r="W6" s="927"/>
      <c r="X6" s="927"/>
      <c r="Y6" s="927"/>
      <c r="Z6" s="927"/>
      <c r="AA6" s="927"/>
      <c r="AB6" s="927"/>
      <c r="AC6" s="927"/>
      <c r="AD6" s="927"/>
      <c r="AE6" s="927"/>
      <c r="AF6" s="927"/>
      <c r="AG6" s="927"/>
      <c r="AH6" s="927"/>
      <c r="AI6" s="927"/>
      <c r="AJ6" s="927"/>
      <c r="AK6" s="927"/>
      <c r="AL6" s="927"/>
      <c r="AM6" s="927"/>
      <c r="AN6" s="927"/>
      <c r="AO6" s="100"/>
      <c r="AP6" s="100"/>
      <c r="AQ6" s="100"/>
      <c r="AR6" s="100"/>
      <c r="AS6" s="100"/>
      <c r="AT6" s="100"/>
      <c r="AU6" s="100"/>
      <c r="AV6" s="100"/>
      <c r="AW6" s="100"/>
      <c r="AX6" s="100"/>
      <c r="AY6" s="100"/>
      <c r="AZ6" s="100"/>
      <c r="BA6" s="100"/>
      <c r="BB6" s="100"/>
      <c r="BC6" s="100"/>
      <c r="BD6" s="100"/>
      <c r="BE6" s="100"/>
      <c r="BF6" s="100"/>
      <c r="BG6" s="100"/>
      <c r="BH6" s="100"/>
      <c r="BI6" s="100"/>
      <c r="BJ6" s="100"/>
      <c r="BK6" s="100"/>
      <c r="BL6" s="100"/>
      <c r="BM6" s="100"/>
      <c r="BN6" s="100"/>
      <c r="BO6" s="100"/>
      <c r="BP6" s="100"/>
      <c r="BQ6" s="100"/>
      <c r="BR6" s="100"/>
      <c r="BS6" s="100"/>
      <c r="BT6" s="100"/>
      <c r="BU6" s="100"/>
      <c r="BV6" s="100"/>
      <c r="BW6" s="100"/>
      <c r="BX6" s="100"/>
      <c r="BY6" s="100"/>
      <c r="BZ6" s="100"/>
      <c r="CA6" s="100"/>
      <c r="CB6" s="100"/>
      <c r="CC6" s="100"/>
      <c r="CD6" s="100"/>
      <c r="CE6" s="100"/>
      <c r="CF6" s="100"/>
      <c r="CG6" s="100"/>
      <c r="CH6" s="100"/>
      <c r="CI6" s="100"/>
      <c r="CJ6" s="100"/>
      <c r="CK6" s="100"/>
      <c r="CL6" s="100"/>
      <c r="CM6" s="100"/>
      <c r="CN6" s="100"/>
      <c r="CO6" s="100"/>
      <c r="CP6" s="100"/>
      <c r="CQ6" s="100"/>
      <c r="CR6" s="100"/>
      <c r="CS6" s="100"/>
      <c r="CT6" s="100"/>
      <c r="CU6" s="100"/>
      <c r="CV6" s="100"/>
      <c r="CW6" s="100"/>
      <c r="CX6" s="100"/>
      <c r="CY6" s="100"/>
      <c r="CZ6" s="100"/>
      <c r="DA6" s="100"/>
      <c r="DB6" s="100"/>
      <c r="DC6" s="100"/>
      <c r="DD6" s="100"/>
      <c r="DE6" s="100"/>
      <c r="DF6" s="100"/>
      <c r="DG6" s="100"/>
      <c r="DH6" s="100"/>
      <c r="DI6" s="100"/>
      <c r="DJ6" s="100"/>
      <c r="DK6" s="100"/>
      <c r="DL6" s="100"/>
      <c r="DM6" s="100"/>
      <c r="DN6" s="100"/>
      <c r="DO6" s="100"/>
      <c r="DP6" s="100"/>
      <c r="DQ6" s="100"/>
      <c r="DR6" s="100"/>
      <c r="DS6" s="100"/>
      <c r="DT6" s="100"/>
      <c r="DU6" s="100"/>
      <c r="DV6" s="100"/>
      <c r="DW6" s="100"/>
      <c r="DX6" s="100"/>
      <c r="DY6" s="100"/>
      <c r="DZ6" s="100"/>
      <c r="EA6" s="100"/>
      <c r="EB6" s="100"/>
      <c r="EC6" s="100"/>
      <c r="ED6" s="100"/>
      <c r="EE6" s="100"/>
      <c r="EF6" s="100"/>
      <c r="EG6" s="100"/>
      <c r="EH6" s="100"/>
      <c r="EI6" s="100"/>
      <c r="EJ6" s="100"/>
      <c r="EK6" s="100"/>
      <c r="EL6" s="100"/>
      <c r="EM6" s="100"/>
      <c r="EN6" s="100"/>
      <c r="EO6" s="100"/>
      <c r="EP6" s="100"/>
      <c r="EQ6" s="100"/>
      <c r="ER6" s="100"/>
      <c r="ES6" s="100"/>
      <c r="ET6" s="100"/>
      <c r="EU6" s="100"/>
      <c r="EV6" s="100"/>
      <c r="EW6" s="100"/>
      <c r="EX6" s="100"/>
      <c r="EY6" s="100"/>
      <c r="EZ6" s="100"/>
      <c r="FA6" s="100"/>
      <c r="FB6" s="100"/>
      <c r="FC6" s="100"/>
      <c r="FD6" s="100"/>
      <c r="FE6" s="100"/>
      <c r="FF6" s="100"/>
      <c r="FG6" s="100"/>
      <c r="FH6" s="100"/>
      <c r="FI6" s="100"/>
      <c r="FJ6" s="100"/>
      <c r="FK6" s="100"/>
      <c r="FL6" s="100"/>
      <c r="FM6" s="100"/>
      <c r="FN6" s="100"/>
      <c r="FO6" s="100"/>
      <c r="FP6" s="100"/>
      <c r="FQ6" s="100"/>
      <c r="FR6" s="100"/>
      <c r="FS6" s="100"/>
      <c r="FT6" s="100"/>
      <c r="FU6" s="100"/>
      <c r="FV6" s="100"/>
      <c r="FW6" s="100"/>
      <c r="FX6" s="100"/>
      <c r="FY6" s="100"/>
      <c r="FZ6" s="100"/>
      <c r="GA6" s="100"/>
      <c r="GB6" s="100"/>
      <c r="GC6" s="100"/>
      <c r="GD6" s="100"/>
      <c r="GE6" s="100"/>
      <c r="GF6" s="100"/>
      <c r="GG6" s="100"/>
      <c r="GH6" s="100"/>
      <c r="GI6" s="100"/>
      <c r="GJ6" s="100"/>
      <c r="GK6" s="100"/>
      <c r="GL6" s="100"/>
      <c r="GM6" s="100"/>
      <c r="GN6" s="100"/>
      <c r="GO6" s="100"/>
      <c r="GP6" s="100"/>
      <c r="GQ6" s="100"/>
      <c r="GR6" s="100"/>
      <c r="GS6" s="100"/>
      <c r="GT6" s="100"/>
      <c r="GU6" s="100"/>
      <c r="GV6" s="100"/>
      <c r="GW6" s="100"/>
      <c r="GX6" s="100"/>
      <c r="GY6" s="100"/>
      <c r="GZ6" s="100"/>
      <c r="HA6" s="100"/>
      <c r="HB6" s="100"/>
      <c r="HC6" s="100"/>
      <c r="HD6" s="100"/>
      <c r="HE6" s="100"/>
      <c r="HF6" s="100"/>
      <c r="HG6" s="100"/>
      <c r="HH6" s="100"/>
      <c r="HI6" s="100"/>
      <c r="HJ6" s="100"/>
      <c r="HK6" s="100"/>
      <c r="HL6" s="100"/>
      <c r="HM6" s="100"/>
      <c r="HN6" s="100"/>
      <c r="HO6" s="100"/>
      <c r="HP6" s="100"/>
      <c r="HQ6" s="100"/>
      <c r="HR6" s="100"/>
      <c r="HS6" s="100"/>
      <c r="HT6" s="100"/>
      <c r="HU6" s="100"/>
      <c r="HV6" s="100"/>
      <c r="HW6" s="100"/>
      <c r="HX6" s="100"/>
      <c r="HY6" s="100"/>
      <c r="HZ6" s="100"/>
      <c r="IA6" s="100"/>
      <c r="IB6" s="100"/>
      <c r="IC6" s="100"/>
      <c r="ID6" s="100"/>
      <c r="IE6" s="100"/>
      <c r="IF6" s="100"/>
      <c r="IG6" s="100"/>
      <c r="IH6" s="100"/>
      <c r="II6" s="100"/>
      <c r="IJ6" s="100"/>
      <c r="IK6" s="100"/>
      <c r="IL6" s="100"/>
      <c r="IM6" s="100"/>
      <c r="IN6" s="100"/>
      <c r="IO6" s="100"/>
      <c r="IP6" s="100"/>
      <c r="IQ6" s="100"/>
      <c r="IR6" s="100"/>
      <c r="IS6" s="100"/>
      <c r="IT6" s="100"/>
      <c r="IU6" s="100"/>
      <c r="IV6" s="100"/>
      <c r="IW6" s="100"/>
      <c r="IX6" s="100"/>
      <c r="IY6" s="100"/>
      <c r="IZ6" s="100"/>
      <c r="JA6" s="100"/>
      <c r="JB6" s="100"/>
    </row>
    <row r="7" spans="1:262" ht="20.100000000000001" customHeight="1">
      <c r="A7" s="926"/>
      <c r="B7" s="927"/>
      <c r="C7" s="927"/>
      <c r="D7" s="927"/>
      <c r="E7" s="927"/>
      <c r="F7" s="927"/>
      <c r="G7" s="927"/>
      <c r="H7" s="927"/>
      <c r="I7" s="927"/>
      <c r="J7" s="927"/>
      <c r="K7" s="927"/>
      <c r="L7" s="927"/>
      <c r="M7" s="927"/>
      <c r="N7" s="927"/>
      <c r="O7" s="927"/>
      <c r="P7" s="927"/>
      <c r="Q7" s="927"/>
      <c r="R7" s="927"/>
      <c r="S7" s="927"/>
      <c r="T7" s="927"/>
      <c r="U7" s="927"/>
      <c r="V7" s="927"/>
      <c r="W7" s="927"/>
      <c r="X7" s="927"/>
      <c r="Y7" s="927"/>
      <c r="Z7" s="927"/>
      <c r="AA7" s="927"/>
      <c r="AB7" s="927"/>
      <c r="AC7" s="927"/>
      <c r="AD7" s="927"/>
      <c r="AE7" s="927"/>
      <c r="AF7" s="927"/>
      <c r="AG7" s="927"/>
      <c r="AH7" s="927"/>
      <c r="AI7" s="927"/>
      <c r="AJ7" s="927"/>
      <c r="AK7" s="927"/>
      <c r="AL7" s="927"/>
      <c r="AM7" s="927"/>
      <c r="AN7" s="932"/>
      <c r="AO7" s="100"/>
      <c r="AP7" s="100"/>
      <c r="AQ7" s="100"/>
      <c r="AR7" s="100"/>
      <c r="AS7" s="100"/>
      <c r="AT7" s="100"/>
      <c r="AU7" s="100"/>
      <c r="AV7" s="100"/>
      <c r="AW7" s="100"/>
      <c r="AX7" s="100"/>
      <c r="AY7" s="100"/>
      <c r="AZ7" s="100"/>
      <c r="BA7" s="100"/>
      <c r="BB7" s="100"/>
      <c r="BC7" s="100"/>
      <c r="BD7" s="100"/>
      <c r="BE7" s="100"/>
      <c r="BF7" s="100"/>
      <c r="BG7" s="100"/>
      <c r="BH7" s="100"/>
      <c r="BI7" s="100"/>
      <c r="BJ7" s="100"/>
      <c r="BK7" s="100"/>
      <c r="BL7" s="100"/>
      <c r="BM7" s="100"/>
      <c r="BN7" s="100"/>
      <c r="BO7" s="100"/>
      <c r="BP7" s="100"/>
      <c r="BQ7" s="100"/>
      <c r="BR7" s="100"/>
      <c r="BS7" s="100"/>
      <c r="BT7" s="100"/>
      <c r="BU7" s="100"/>
      <c r="BV7" s="100"/>
      <c r="BW7" s="100"/>
      <c r="BX7" s="100"/>
      <c r="BY7" s="100"/>
      <c r="BZ7" s="100"/>
      <c r="CA7" s="100"/>
      <c r="CB7" s="100"/>
      <c r="CC7" s="100"/>
      <c r="CD7" s="100"/>
      <c r="CE7" s="100"/>
      <c r="CF7" s="100"/>
      <c r="CG7" s="100"/>
      <c r="CH7" s="100"/>
      <c r="CI7" s="100"/>
      <c r="CJ7" s="100"/>
      <c r="CK7" s="100"/>
      <c r="CL7" s="100"/>
      <c r="CM7" s="100"/>
      <c r="CN7" s="100"/>
      <c r="CO7" s="100"/>
      <c r="CP7" s="100"/>
      <c r="CQ7" s="100"/>
      <c r="CR7" s="100"/>
      <c r="CS7" s="100"/>
      <c r="CT7" s="100"/>
      <c r="CU7" s="100"/>
      <c r="CV7" s="100"/>
      <c r="CW7" s="100"/>
      <c r="CX7" s="100"/>
      <c r="CY7" s="100"/>
      <c r="CZ7" s="100"/>
      <c r="DA7" s="100"/>
      <c r="DB7" s="100"/>
      <c r="DC7" s="100"/>
      <c r="DD7" s="100"/>
      <c r="DE7" s="100"/>
      <c r="DF7" s="100"/>
      <c r="DG7" s="100"/>
      <c r="DH7" s="100"/>
      <c r="DI7" s="100"/>
      <c r="DJ7" s="100"/>
      <c r="DK7" s="100"/>
      <c r="DL7" s="100"/>
      <c r="DM7" s="100"/>
      <c r="DN7" s="100"/>
      <c r="DO7" s="100"/>
      <c r="DP7" s="100"/>
      <c r="DQ7" s="100"/>
      <c r="DR7" s="100"/>
      <c r="DS7" s="100"/>
      <c r="DT7" s="100"/>
      <c r="DU7" s="100"/>
      <c r="DV7" s="100"/>
      <c r="DW7" s="100"/>
      <c r="DX7" s="100"/>
      <c r="DY7" s="100"/>
      <c r="DZ7" s="100"/>
      <c r="EA7" s="100"/>
      <c r="EB7" s="100"/>
      <c r="EC7" s="100"/>
      <c r="ED7" s="100"/>
      <c r="EE7" s="100"/>
      <c r="EF7" s="100"/>
      <c r="EG7" s="100"/>
      <c r="EH7" s="100"/>
      <c r="EI7" s="100"/>
      <c r="EJ7" s="100"/>
      <c r="EK7" s="100"/>
      <c r="EL7" s="100"/>
      <c r="EM7" s="100"/>
      <c r="EN7" s="100"/>
      <c r="EO7" s="100"/>
      <c r="EP7" s="100"/>
      <c r="EQ7" s="100"/>
      <c r="ER7" s="100"/>
      <c r="ES7" s="100"/>
      <c r="ET7" s="100"/>
      <c r="EU7" s="100"/>
      <c r="EV7" s="100"/>
      <c r="EW7" s="100"/>
      <c r="EX7" s="100"/>
      <c r="EY7" s="100"/>
      <c r="EZ7" s="100"/>
      <c r="FA7" s="100"/>
      <c r="FB7" s="100"/>
      <c r="FC7" s="100"/>
      <c r="FD7" s="100"/>
      <c r="FE7" s="100"/>
      <c r="FF7" s="100"/>
      <c r="FG7" s="100"/>
      <c r="FH7" s="100"/>
      <c r="FI7" s="100"/>
      <c r="FJ7" s="100"/>
      <c r="FK7" s="100"/>
      <c r="FL7" s="100"/>
      <c r="FM7" s="100"/>
      <c r="FN7" s="100"/>
      <c r="FO7" s="100"/>
      <c r="FP7" s="100"/>
      <c r="FQ7" s="100"/>
      <c r="FR7" s="100"/>
      <c r="FS7" s="100"/>
      <c r="FT7" s="100"/>
      <c r="FU7" s="100"/>
      <c r="FV7" s="100"/>
      <c r="FW7" s="100"/>
      <c r="FX7" s="100"/>
      <c r="FY7" s="100"/>
      <c r="FZ7" s="100"/>
      <c r="GA7" s="100"/>
      <c r="GB7" s="100"/>
      <c r="GC7" s="100"/>
      <c r="GD7" s="100"/>
      <c r="GE7" s="100"/>
      <c r="GF7" s="100"/>
      <c r="GG7" s="100"/>
      <c r="GH7" s="100"/>
      <c r="GI7" s="100"/>
      <c r="GJ7" s="100"/>
      <c r="GK7" s="100"/>
      <c r="GL7" s="100"/>
      <c r="GM7" s="100"/>
      <c r="GN7" s="100"/>
      <c r="GO7" s="100"/>
      <c r="GP7" s="100"/>
      <c r="GQ7" s="100"/>
      <c r="GR7" s="100"/>
      <c r="GS7" s="100"/>
      <c r="GT7" s="100"/>
      <c r="GU7" s="100"/>
      <c r="GV7" s="100"/>
      <c r="GW7" s="100"/>
      <c r="GX7" s="100"/>
      <c r="GY7" s="100"/>
      <c r="GZ7" s="100"/>
      <c r="HA7" s="100"/>
      <c r="HB7" s="100"/>
      <c r="HC7" s="100"/>
      <c r="HD7" s="100"/>
      <c r="HE7" s="100"/>
      <c r="HF7" s="100"/>
      <c r="HG7" s="100"/>
      <c r="HH7" s="100"/>
      <c r="HI7" s="100"/>
      <c r="HJ7" s="100"/>
      <c r="HK7" s="100"/>
      <c r="HL7" s="100"/>
      <c r="HM7" s="100"/>
      <c r="HN7" s="100"/>
      <c r="HO7" s="100"/>
      <c r="HP7" s="100"/>
      <c r="HQ7" s="100"/>
      <c r="HR7" s="100"/>
      <c r="HS7" s="100"/>
      <c r="HT7" s="100"/>
      <c r="HU7" s="100"/>
      <c r="HV7" s="100"/>
      <c r="HW7" s="100"/>
      <c r="HX7" s="100"/>
      <c r="HY7" s="100"/>
      <c r="HZ7" s="100"/>
      <c r="IA7" s="100"/>
      <c r="IB7" s="100"/>
      <c r="IC7" s="100"/>
      <c r="ID7" s="100"/>
      <c r="IE7" s="100"/>
      <c r="IF7" s="100"/>
      <c r="IG7" s="100"/>
      <c r="IH7" s="100"/>
      <c r="II7" s="100"/>
      <c r="IJ7" s="100"/>
      <c r="IK7" s="100"/>
      <c r="IL7" s="100"/>
      <c r="IM7" s="100"/>
      <c r="IN7" s="100"/>
      <c r="IO7" s="100"/>
      <c r="IP7" s="100"/>
      <c r="IQ7" s="100"/>
      <c r="IR7" s="100"/>
      <c r="IS7" s="100"/>
      <c r="IT7" s="100"/>
      <c r="IU7" s="100"/>
      <c r="IV7" s="100"/>
      <c r="IW7" s="100"/>
      <c r="IX7" s="100"/>
      <c r="IY7" s="100"/>
      <c r="IZ7" s="100"/>
      <c r="JA7" s="100"/>
      <c r="JB7" s="100"/>
    </row>
    <row r="8" spans="1:262" ht="38.25" customHeight="1">
      <c r="A8" s="611" t="s">
        <v>399</v>
      </c>
      <c r="B8" s="928" t="s">
        <v>1635</v>
      </c>
      <c r="C8" s="929"/>
      <c r="D8" s="929"/>
      <c r="E8" s="929"/>
      <c r="F8" s="929"/>
      <c r="G8" s="929"/>
      <c r="H8" s="929"/>
      <c r="I8" s="929"/>
      <c r="J8" s="929"/>
      <c r="K8" s="929"/>
      <c r="L8" s="929"/>
      <c r="M8" s="929"/>
      <c r="N8" s="929"/>
      <c r="O8" s="929"/>
      <c r="P8" s="929"/>
      <c r="Q8" s="929"/>
      <c r="R8" s="929"/>
      <c r="S8" s="929"/>
      <c r="T8" s="929"/>
      <c r="U8" s="929"/>
      <c r="V8" s="929"/>
      <c r="W8" s="929"/>
      <c r="X8" s="929"/>
      <c r="Y8" s="929"/>
      <c r="Z8" s="929"/>
      <c r="AA8" s="929"/>
      <c r="AB8" s="929"/>
      <c r="AC8" s="929"/>
      <c r="AD8" s="929"/>
      <c r="AE8" s="929"/>
      <c r="AF8" s="929"/>
      <c r="AG8" s="929"/>
      <c r="AH8" s="929"/>
      <c r="AI8" s="929"/>
      <c r="AJ8" s="929"/>
      <c r="AK8" s="929"/>
      <c r="AL8" s="929"/>
      <c r="AM8" s="929"/>
      <c r="AN8" s="929"/>
    </row>
    <row r="9" spans="1:262" ht="15" thickBot="1">
      <c r="A9" s="930"/>
      <c r="B9" s="931"/>
      <c r="C9" s="931"/>
      <c r="D9" s="931"/>
      <c r="E9" s="931"/>
      <c r="F9" s="931"/>
      <c r="G9" s="931"/>
      <c r="H9" s="931"/>
      <c r="I9" s="931"/>
      <c r="J9" s="931"/>
      <c r="K9" s="931"/>
      <c r="L9" s="931"/>
      <c r="M9" s="931"/>
      <c r="N9" s="931"/>
      <c r="O9" s="931"/>
      <c r="P9" s="931"/>
      <c r="Q9" s="931"/>
      <c r="R9" s="931"/>
      <c r="S9" s="931"/>
      <c r="T9" s="931"/>
      <c r="U9" s="931"/>
      <c r="V9" s="931"/>
      <c r="W9" s="931"/>
      <c r="X9" s="931"/>
      <c r="Y9" s="931"/>
      <c r="Z9" s="931"/>
      <c r="AA9" s="931"/>
      <c r="AB9" s="931"/>
      <c r="AC9" s="931"/>
      <c r="AD9" s="931"/>
      <c r="AE9" s="931"/>
      <c r="AF9" s="931"/>
      <c r="AG9" s="931"/>
      <c r="AH9" s="931"/>
      <c r="AI9" s="931"/>
      <c r="AJ9" s="931"/>
      <c r="AK9" s="931"/>
      <c r="AL9" s="931"/>
      <c r="AM9" s="931"/>
      <c r="AN9" s="931"/>
      <c r="AO9" s="100"/>
      <c r="AP9" s="100"/>
      <c r="AQ9" s="100"/>
      <c r="AR9" s="100"/>
      <c r="AS9" s="100"/>
      <c r="AT9" s="100"/>
      <c r="AU9" s="100"/>
      <c r="AV9" s="100"/>
      <c r="AW9" s="100"/>
      <c r="AX9" s="100"/>
      <c r="AY9" s="100"/>
      <c r="AZ9" s="100"/>
      <c r="BA9" s="100"/>
      <c r="BB9" s="100"/>
      <c r="BC9" s="100"/>
      <c r="BD9" s="100"/>
      <c r="BE9" s="100"/>
      <c r="BF9" s="100"/>
      <c r="BG9" s="100"/>
      <c r="BH9" s="100"/>
      <c r="BI9" s="100"/>
      <c r="BJ9" s="100"/>
      <c r="BK9" s="100"/>
      <c r="BL9" s="100"/>
      <c r="BM9" s="100"/>
      <c r="BN9" s="100"/>
      <c r="BO9" s="100"/>
      <c r="BP9" s="100"/>
      <c r="BQ9" s="100"/>
      <c r="BR9" s="100"/>
      <c r="BS9" s="100"/>
      <c r="BT9" s="100"/>
      <c r="BU9" s="100"/>
      <c r="BV9" s="100"/>
      <c r="BW9" s="100"/>
      <c r="BX9" s="100"/>
      <c r="BY9" s="100"/>
      <c r="BZ9" s="100"/>
      <c r="CA9" s="100"/>
      <c r="CB9" s="100"/>
      <c r="CC9" s="100"/>
      <c r="CD9" s="100"/>
      <c r="CE9" s="100"/>
      <c r="CF9" s="100"/>
      <c r="CG9" s="100"/>
      <c r="CH9" s="100"/>
      <c r="CI9" s="100"/>
      <c r="CJ9" s="100"/>
      <c r="CK9" s="100"/>
      <c r="CL9" s="100"/>
      <c r="CM9" s="100"/>
      <c r="CN9" s="100"/>
      <c r="CO9" s="100"/>
      <c r="CP9" s="100"/>
      <c r="CQ9" s="100"/>
      <c r="CR9" s="100"/>
      <c r="CS9" s="100"/>
      <c r="CT9" s="100"/>
      <c r="CU9" s="100"/>
      <c r="CV9" s="100"/>
      <c r="CW9" s="100"/>
      <c r="CX9" s="100"/>
      <c r="CY9" s="100"/>
      <c r="CZ9" s="100"/>
      <c r="DA9" s="100"/>
      <c r="DB9" s="100"/>
      <c r="DC9" s="100"/>
      <c r="DD9" s="100"/>
      <c r="DE9" s="100"/>
      <c r="DF9" s="100"/>
      <c r="DG9" s="100"/>
      <c r="DH9" s="100"/>
      <c r="DI9" s="100"/>
      <c r="DJ9" s="100"/>
      <c r="DK9" s="100"/>
      <c r="DL9" s="100"/>
      <c r="DM9" s="100"/>
      <c r="DN9" s="100"/>
      <c r="DO9" s="100"/>
      <c r="DP9" s="100"/>
      <c r="DQ9" s="100"/>
      <c r="DR9" s="100"/>
      <c r="DS9" s="100"/>
      <c r="DT9" s="100"/>
      <c r="DU9" s="100"/>
      <c r="DV9" s="100"/>
      <c r="DW9" s="100"/>
      <c r="DX9" s="100"/>
      <c r="DY9" s="100"/>
      <c r="DZ9" s="100"/>
      <c r="EA9" s="100"/>
      <c r="EB9" s="100"/>
      <c r="EC9" s="100"/>
      <c r="ED9" s="100"/>
      <c r="EE9" s="100"/>
      <c r="EF9" s="100"/>
      <c r="EG9" s="100"/>
      <c r="EH9" s="100"/>
      <c r="EI9" s="100"/>
      <c r="EJ9" s="100"/>
      <c r="EK9" s="100"/>
      <c r="EL9" s="100"/>
      <c r="EM9" s="100"/>
      <c r="EN9" s="100"/>
      <c r="EO9" s="100"/>
      <c r="EP9" s="100"/>
      <c r="EQ9" s="100"/>
      <c r="ER9" s="100"/>
      <c r="ES9" s="100"/>
      <c r="ET9" s="100"/>
      <c r="EU9" s="100"/>
      <c r="EV9" s="100"/>
      <c r="EW9" s="100"/>
      <c r="EX9" s="100"/>
      <c r="EY9" s="100"/>
      <c r="EZ9" s="100"/>
      <c r="FA9" s="100"/>
      <c r="FB9" s="100"/>
      <c r="FC9" s="100"/>
      <c r="FD9" s="100"/>
      <c r="FE9" s="100"/>
      <c r="FF9" s="100"/>
      <c r="FG9" s="100"/>
      <c r="FH9" s="100"/>
      <c r="FI9" s="100"/>
      <c r="FJ9" s="100"/>
      <c r="FK9" s="100"/>
      <c r="FL9" s="100"/>
      <c r="FM9" s="100"/>
      <c r="FN9" s="100"/>
      <c r="FO9" s="100"/>
      <c r="FP9" s="100"/>
      <c r="FQ9" s="100"/>
      <c r="FR9" s="100"/>
      <c r="FS9" s="100"/>
      <c r="FT9" s="100"/>
      <c r="FU9" s="100"/>
      <c r="FV9" s="100"/>
      <c r="FW9" s="100"/>
      <c r="FX9" s="100"/>
      <c r="FY9" s="100"/>
      <c r="FZ9" s="100"/>
      <c r="GA9" s="100"/>
      <c r="GB9" s="100"/>
      <c r="GC9" s="100"/>
      <c r="GD9" s="100"/>
      <c r="GE9" s="100"/>
      <c r="GF9" s="100"/>
      <c r="GG9" s="100"/>
      <c r="GH9" s="100"/>
      <c r="GI9" s="100"/>
      <c r="GJ9" s="100"/>
      <c r="GK9" s="100"/>
      <c r="GL9" s="100"/>
      <c r="GM9" s="100"/>
      <c r="GN9" s="100"/>
      <c r="GO9" s="100"/>
      <c r="GP9" s="100"/>
      <c r="GQ9" s="100"/>
      <c r="GR9" s="100"/>
      <c r="GS9" s="100"/>
      <c r="GT9" s="100"/>
      <c r="GU9" s="100"/>
      <c r="GV9" s="100"/>
      <c r="GW9" s="100"/>
      <c r="GX9" s="100"/>
      <c r="GY9" s="100"/>
      <c r="GZ9" s="100"/>
      <c r="HA9" s="100"/>
      <c r="HB9" s="100"/>
      <c r="HC9" s="100"/>
      <c r="HD9" s="100"/>
      <c r="HE9" s="100"/>
      <c r="HF9" s="100"/>
      <c r="HG9" s="100"/>
      <c r="HH9" s="100"/>
      <c r="HI9" s="100"/>
      <c r="HJ9" s="100"/>
      <c r="HK9" s="100"/>
      <c r="HL9" s="100"/>
      <c r="HM9" s="100"/>
      <c r="HN9" s="100"/>
      <c r="HO9" s="100"/>
      <c r="HP9" s="100"/>
      <c r="HQ9" s="100"/>
      <c r="HR9" s="100"/>
      <c r="HS9" s="100"/>
      <c r="HT9" s="100"/>
      <c r="HU9" s="100"/>
      <c r="HV9" s="100"/>
      <c r="HW9" s="100"/>
      <c r="HX9" s="100"/>
      <c r="HY9" s="100"/>
      <c r="HZ9" s="100"/>
      <c r="IA9" s="100"/>
      <c r="IB9" s="100"/>
      <c r="IC9" s="100"/>
      <c r="ID9" s="100"/>
      <c r="IE9" s="100"/>
      <c r="IF9" s="100"/>
      <c r="IG9" s="100"/>
      <c r="IH9" s="100"/>
      <c r="II9" s="100"/>
      <c r="IJ9" s="100"/>
      <c r="IK9" s="100"/>
      <c r="IL9" s="100"/>
      <c r="IM9" s="100"/>
      <c r="IN9" s="100"/>
      <c r="IO9" s="100"/>
      <c r="IP9" s="100"/>
      <c r="IQ9" s="100"/>
      <c r="IR9" s="100"/>
      <c r="IS9" s="100"/>
      <c r="IT9" s="100"/>
      <c r="IU9" s="100"/>
      <c r="IV9" s="100"/>
      <c r="IW9" s="100"/>
      <c r="IX9" s="100"/>
      <c r="IY9" s="100"/>
      <c r="IZ9" s="100"/>
      <c r="JA9" s="100"/>
      <c r="JB9" s="100"/>
    </row>
    <row r="10" spans="1:262" ht="29.25" customHeight="1" thickTop="1" thickBot="1">
      <c r="A10" s="915" t="s">
        <v>199</v>
      </c>
      <c r="B10" s="916"/>
      <c r="C10" s="916"/>
      <c r="D10" s="916"/>
      <c r="E10" s="916"/>
      <c r="F10" s="916"/>
      <c r="G10" s="916"/>
      <c r="H10" s="916"/>
      <c r="I10" s="916"/>
      <c r="J10" s="916"/>
      <c r="K10" s="916"/>
      <c r="L10" s="916"/>
      <c r="M10" s="916"/>
      <c r="N10" s="916"/>
      <c r="O10" s="916"/>
      <c r="P10" s="916"/>
      <c r="Q10" s="916"/>
      <c r="R10" s="916"/>
      <c r="S10" s="916"/>
      <c r="T10" s="916"/>
      <c r="U10" s="916"/>
      <c r="V10" s="916"/>
      <c r="W10" s="916"/>
      <c r="X10" s="916"/>
      <c r="Y10" s="916"/>
      <c r="Z10" s="916"/>
      <c r="AA10" s="916"/>
      <c r="AB10" s="916"/>
      <c r="AC10" s="916"/>
      <c r="AD10" s="916"/>
      <c r="AE10" s="916"/>
      <c r="AF10" s="916"/>
      <c r="AG10" s="916"/>
      <c r="AH10" s="916"/>
      <c r="AI10" s="916"/>
      <c r="AJ10" s="916"/>
      <c r="AK10" s="916"/>
      <c r="AL10" s="916"/>
      <c r="AM10" s="916"/>
      <c r="AN10" s="916"/>
      <c r="AO10" s="100"/>
      <c r="AP10" s="100"/>
      <c r="AQ10" s="100"/>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0"/>
      <c r="CF10" s="100"/>
      <c r="CG10" s="100"/>
      <c r="CH10" s="100"/>
      <c r="CI10" s="100"/>
      <c r="CJ10" s="100"/>
      <c r="CK10" s="100"/>
      <c r="CL10" s="100"/>
      <c r="CM10" s="100"/>
      <c r="CN10" s="100"/>
      <c r="CO10" s="100"/>
      <c r="CP10" s="100"/>
      <c r="CQ10" s="100"/>
      <c r="CR10" s="100"/>
      <c r="CS10" s="100"/>
      <c r="CT10" s="100"/>
      <c r="CU10" s="100"/>
      <c r="CV10" s="100"/>
      <c r="CW10" s="100"/>
      <c r="CX10" s="100"/>
      <c r="CY10" s="100"/>
      <c r="CZ10" s="100"/>
      <c r="DA10" s="100"/>
      <c r="DB10" s="100"/>
      <c r="DC10" s="100"/>
      <c r="DD10" s="100"/>
      <c r="DE10" s="100"/>
      <c r="DF10" s="100"/>
      <c r="DG10" s="100"/>
      <c r="DH10" s="100"/>
      <c r="DI10" s="100"/>
      <c r="DJ10" s="100"/>
      <c r="DK10" s="100"/>
      <c r="DL10" s="100"/>
      <c r="DM10" s="100"/>
      <c r="DN10" s="100"/>
      <c r="DO10" s="100"/>
      <c r="DP10" s="100"/>
      <c r="DQ10" s="100"/>
      <c r="DR10" s="100"/>
      <c r="DS10" s="100"/>
      <c r="DT10" s="100"/>
      <c r="DU10" s="100"/>
      <c r="DV10" s="100"/>
      <c r="DW10" s="100"/>
      <c r="DX10" s="100"/>
      <c r="DY10" s="100"/>
      <c r="DZ10" s="100"/>
      <c r="EA10" s="100"/>
      <c r="EB10" s="100"/>
      <c r="EC10" s="100"/>
      <c r="ED10" s="100"/>
      <c r="EE10" s="100"/>
      <c r="EF10" s="100"/>
      <c r="EG10" s="100"/>
      <c r="EH10" s="100"/>
      <c r="EI10" s="100"/>
      <c r="EJ10" s="100"/>
      <c r="EK10" s="100"/>
      <c r="EL10" s="100"/>
      <c r="EM10" s="100"/>
      <c r="EN10" s="100"/>
      <c r="EO10" s="100"/>
      <c r="EP10" s="100"/>
      <c r="EQ10" s="100"/>
      <c r="ER10" s="100"/>
      <c r="ES10" s="100"/>
      <c r="ET10" s="100"/>
      <c r="EU10" s="100"/>
      <c r="EV10" s="100"/>
      <c r="EW10" s="100"/>
      <c r="EX10" s="100"/>
      <c r="EY10" s="100"/>
      <c r="EZ10" s="100"/>
      <c r="FA10" s="100"/>
      <c r="FB10" s="100"/>
      <c r="FC10" s="100"/>
      <c r="FD10" s="100"/>
      <c r="FE10" s="100"/>
      <c r="FF10" s="100"/>
      <c r="FG10" s="100"/>
      <c r="FH10" s="100"/>
      <c r="FI10" s="100"/>
      <c r="FJ10" s="100"/>
      <c r="FK10" s="100"/>
      <c r="FL10" s="100"/>
      <c r="FM10" s="100"/>
      <c r="FN10" s="100"/>
      <c r="FO10" s="100"/>
      <c r="FP10" s="100"/>
      <c r="FQ10" s="100"/>
      <c r="FR10" s="100"/>
      <c r="FS10" s="100"/>
      <c r="FT10" s="100"/>
      <c r="FU10" s="100"/>
      <c r="FV10" s="100"/>
      <c r="FW10" s="100"/>
      <c r="FX10" s="100"/>
      <c r="FY10" s="100"/>
      <c r="FZ10" s="100"/>
      <c r="GA10" s="100"/>
      <c r="GB10" s="100"/>
      <c r="GC10" s="100"/>
      <c r="GD10" s="100"/>
      <c r="GE10" s="100"/>
      <c r="GF10" s="100"/>
      <c r="GG10" s="100"/>
      <c r="GH10" s="100"/>
      <c r="GI10" s="100"/>
      <c r="GJ10" s="100"/>
      <c r="GK10" s="100"/>
      <c r="GL10" s="100"/>
      <c r="GM10" s="100"/>
      <c r="GN10" s="100"/>
      <c r="GO10" s="100"/>
      <c r="GP10" s="100"/>
      <c r="GQ10" s="100"/>
      <c r="GR10" s="100"/>
      <c r="GS10" s="100"/>
      <c r="GT10" s="100"/>
      <c r="GU10" s="100"/>
      <c r="GV10" s="100"/>
      <c r="GW10" s="100"/>
      <c r="GX10" s="100"/>
      <c r="GY10" s="100"/>
      <c r="GZ10" s="100"/>
      <c r="HA10" s="100"/>
      <c r="HB10" s="100"/>
      <c r="HC10" s="100"/>
      <c r="HD10" s="100"/>
      <c r="HE10" s="100"/>
      <c r="HF10" s="100"/>
      <c r="HG10" s="100"/>
      <c r="HH10" s="100"/>
      <c r="HI10" s="100"/>
      <c r="HJ10" s="100"/>
      <c r="HK10" s="100"/>
      <c r="HL10" s="100"/>
      <c r="HM10" s="100"/>
      <c r="HN10" s="100"/>
      <c r="HO10" s="100"/>
      <c r="HP10" s="100"/>
      <c r="HQ10" s="100"/>
      <c r="HR10" s="100"/>
      <c r="HS10" s="100"/>
      <c r="HT10" s="100"/>
      <c r="HU10" s="100"/>
      <c r="HV10" s="100"/>
      <c r="HW10" s="100"/>
      <c r="HX10" s="100"/>
      <c r="HY10" s="100"/>
      <c r="HZ10" s="100"/>
      <c r="IA10" s="100"/>
      <c r="IB10" s="100"/>
      <c r="IC10" s="100"/>
      <c r="ID10" s="100"/>
      <c r="IE10" s="100"/>
      <c r="IF10" s="100"/>
      <c r="IG10" s="100"/>
      <c r="IH10" s="100"/>
      <c r="II10" s="100"/>
      <c r="IJ10" s="100"/>
      <c r="IK10" s="100"/>
      <c r="IL10" s="100"/>
      <c r="IM10" s="100"/>
      <c r="IN10" s="100"/>
      <c r="IO10" s="100"/>
      <c r="IP10" s="100"/>
      <c r="IQ10" s="100"/>
      <c r="IR10" s="100"/>
      <c r="IS10" s="100"/>
      <c r="IT10" s="100"/>
      <c r="IU10" s="100"/>
      <c r="IV10" s="100"/>
      <c r="IW10" s="100"/>
      <c r="IX10" s="100"/>
      <c r="IY10" s="100"/>
      <c r="IZ10" s="100"/>
      <c r="JA10" s="100"/>
      <c r="JB10" s="100"/>
    </row>
    <row r="11" spans="1:262" ht="7.5" customHeight="1" thickTop="1">
      <c r="A11" s="917"/>
      <c r="B11" s="918"/>
      <c r="C11" s="918"/>
      <c r="D11" s="918"/>
      <c r="E11" s="918"/>
      <c r="F11" s="918"/>
      <c r="G11" s="918"/>
      <c r="H11" s="918"/>
      <c r="I11" s="918"/>
      <c r="J11" s="918"/>
      <c r="K11" s="918"/>
      <c r="L11" s="918"/>
      <c r="M11" s="918"/>
      <c r="N11" s="918"/>
      <c r="O11" s="918"/>
      <c r="P11" s="918"/>
      <c r="Q11" s="918"/>
      <c r="R11" s="918"/>
      <c r="S11" s="918"/>
      <c r="T11" s="918"/>
      <c r="U11" s="918"/>
      <c r="V11" s="918"/>
      <c r="W11" s="918"/>
      <c r="X11" s="918"/>
      <c r="Y11" s="918"/>
      <c r="Z11" s="918"/>
      <c r="AA11" s="918"/>
      <c r="AB11" s="918"/>
      <c r="AC11" s="918"/>
      <c r="AD11" s="918"/>
      <c r="AE11" s="918"/>
      <c r="AF11" s="918"/>
      <c r="AG11" s="918"/>
      <c r="AH11" s="918"/>
      <c r="AI11" s="918"/>
      <c r="AJ11" s="918"/>
      <c r="AK11" s="918"/>
      <c r="AL11" s="918"/>
      <c r="AM11" s="918"/>
      <c r="AN11" s="918"/>
    </row>
    <row r="12" spans="1:262" ht="3" customHeight="1" thickBot="1">
      <c r="A12" s="917"/>
      <c r="B12" s="918"/>
      <c r="C12" s="918"/>
      <c r="D12" s="918"/>
      <c r="E12" s="918"/>
      <c r="F12" s="918"/>
      <c r="G12" s="918"/>
      <c r="H12" s="918"/>
      <c r="I12" s="918"/>
      <c r="J12" s="918"/>
      <c r="K12" s="918"/>
      <c r="L12" s="918"/>
      <c r="M12" s="918"/>
      <c r="N12" s="918"/>
      <c r="O12" s="918"/>
      <c r="P12" s="918"/>
      <c r="Q12" s="918"/>
      <c r="R12" s="918"/>
      <c r="S12" s="918"/>
      <c r="T12" s="918"/>
      <c r="U12" s="918"/>
      <c r="V12" s="918"/>
      <c r="W12" s="918"/>
      <c r="X12" s="918"/>
      <c r="Y12" s="918"/>
      <c r="Z12" s="918"/>
      <c r="AA12" s="918"/>
      <c r="AB12" s="918"/>
      <c r="AC12" s="918"/>
      <c r="AD12" s="918"/>
      <c r="AE12" s="918"/>
      <c r="AF12" s="918"/>
      <c r="AG12" s="918"/>
      <c r="AH12" s="918"/>
      <c r="AI12" s="918"/>
      <c r="AJ12" s="918"/>
      <c r="AK12" s="918"/>
      <c r="AL12" s="918"/>
      <c r="AM12" s="918"/>
      <c r="AN12" s="918"/>
    </row>
    <row r="13" spans="1:262" s="212" customFormat="1" ht="23.25" customHeight="1" thickBot="1">
      <c r="A13" s="889" t="s">
        <v>6</v>
      </c>
      <c r="B13" s="891" t="s">
        <v>200</v>
      </c>
      <c r="C13" s="893" t="s">
        <v>201</v>
      </c>
      <c r="D13" s="895" t="s">
        <v>202</v>
      </c>
      <c r="E13" s="919" t="s">
        <v>203</v>
      </c>
      <c r="F13" s="920"/>
      <c r="G13" s="920"/>
      <c r="H13" s="920"/>
      <c r="I13" s="920"/>
      <c r="J13" s="920"/>
      <c r="K13" s="920"/>
      <c r="L13" s="920"/>
      <c r="M13" s="920"/>
      <c r="N13" s="920"/>
      <c r="O13" s="920"/>
      <c r="P13" s="920"/>
      <c r="Q13" s="920"/>
      <c r="R13" s="920"/>
      <c r="S13" s="920"/>
      <c r="T13" s="920"/>
      <c r="U13" s="920"/>
      <c r="V13" s="920"/>
      <c r="W13" s="920"/>
      <c r="X13" s="920"/>
      <c r="Y13" s="920"/>
      <c r="Z13" s="920"/>
      <c r="AA13" s="920"/>
      <c r="AB13" s="920"/>
      <c r="AC13" s="920"/>
      <c r="AD13" s="920"/>
      <c r="AE13" s="920"/>
      <c r="AF13" s="920"/>
      <c r="AG13" s="920"/>
      <c r="AH13" s="920"/>
      <c r="AI13" s="920"/>
      <c r="AJ13" s="920"/>
      <c r="AK13" s="920"/>
      <c r="AL13" s="920"/>
      <c r="AM13" s="920"/>
      <c r="AN13" s="921"/>
      <c r="AO13" s="100"/>
      <c r="AP13" s="100"/>
      <c r="AQ13" s="100"/>
      <c r="AR13" s="100"/>
      <c r="AS13" s="100"/>
      <c r="AT13" s="100"/>
      <c r="AU13" s="100"/>
      <c r="AV13" s="100"/>
      <c r="AW13" s="100"/>
      <c r="AX13" s="100"/>
      <c r="AY13" s="100"/>
      <c r="AZ13" s="100"/>
      <c r="BA13" s="100"/>
      <c r="BB13" s="100"/>
      <c r="BC13" s="100"/>
      <c r="BD13" s="100"/>
      <c r="BE13" s="100"/>
      <c r="BF13" s="100"/>
      <c r="BG13" s="100"/>
      <c r="BH13" s="100"/>
      <c r="BI13" s="100"/>
      <c r="BJ13" s="100"/>
      <c r="BK13" s="100"/>
      <c r="BL13" s="100"/>
      <c r="BM13" s="100"/>
      <c r="BN13" s="100"/>
      <c r="BO13" s="100"/>
      <c r="BP13" s="100"/>
      <c r="BQ13" s="100"/>
      <c r="BR13" s="100"/>
      <c r="BS13" s="100"/>
      <c r="BT13" s="100"/>
      <c r="BU13" s="100"/>
      <c r="BV13" s="100"/>
      <c r="BW13" s="100"/>
      <c r="BX13" s="100"/>
      <c r="BY13" s="100"/>
      <c r="BZ13" s="100"/>
      <c r="CA13" s="100"/>
      <c r="CB13" s="100"/>
      <c r="CC13" s="100"/>
      <c r="CD13" s="100"/>
      <c r="CE13" s="100"/>
      <c r="CF13" s="100"/>
      <c r="CG13" s="100"/>
      <c r="CH13" s="100"/>
      <c r="CI13" s="100"/>
      <c r="CJ13" s="100"/>
      <c r="CK13" s="100"/>
      <c r="CL13" s="100"/>
      <c r="CM13" s="100"/>
      <c r="CN13" s="100"/>
      <c r="CO13" s="100"/>
      <c r="CP13" s="100"/>
      <c r="CQ13" s="100"/>
      <c r="CR13" s="100"/>
      <c r="CS13" s="100"/>
      <c r="CT13" s="100"/>
      <c r="CU13" s="100"/>
      <c r="CV13" s="100"/>
      <c r="CW13" s="100"/>
      <c r="CX13" s="100"/>
      <c r="CY13" s="100"/>
      <c r="CZ13" s="100"/>
      <c r="DA13" s="100"/>
      <c r="DB13" s="100"/>
      <c r="DC13" s="100"/>
      <c r="DD13" s="100"/>
      <c r="DE13" s="100"/>
      <c r="DF13" s="100"/>
      <c r="DG13" s="100"/>
      <c r="DH13" s="100"/>
      <c r="DI13" s="100"/>
      <c r="DJ13" s="100"/>
      <c r="DK13" s="100"/>
      <c r="DL13" s="100"/>
      <c r="DM13" s="100"/>
      <c r="DN13" s="100"/>
      <c r="DO13" s="100"/>
      <c r="DP13" s="100"/>
      <c r="DQ13" s="100"/>
      <c r="DR13" s="100"/>
      <c r="DS13" s="100"/>
      <c r="DT13" s="100"/>
      <c r="DU13" s="100"/>
      <c r="DV13" s="100"/>
      <c r="DW13" s="100"/>
      <c r="DX13" s="100"/>
      <c r="DY13" s="100"/>
      <c r="DZ13" s="100"/>
      <c r="EA13" s="100"/>
      <c r="EB13" s="100"/>
      <c r="EC13" s="100"/>
      <c r="ED13" s="100"/>
      <c r="EE13" s="100"/>
      <c r="EF13" s="100"/>
      <c r="EG13" s="100"/>
      <c r="EH13" s="100"/>
      <c r="EI13" s="100"/>
      <c r="EJ13" s="100"/>
      <c r="EK13" s="100"/>
      <c r="EL13" s="100"/>
      <c r="EM13" s="100"/>
      <c r="EN13" s="100"/>
      <c r="EO13" s="100"/>
      <c r="EP13" s="100"/>
      <c r="EQ13" s="100"/>
      <c r="ER13" s="100"/>
      <c r="ES13" s="100"/>
      <c r="ET13" s="100"/>
      <c r="EU13" s="100"/>
      <c r="EV13" s="100"/>
      <c r="EW13" s="100"/>
      <c r="EX13" s="100"/>
      <c r="EY13" s="100"/>
      <c r="EZ13" s="100"/>
      <c r="FA13" s="100"/>
      <c r="FB13" s="100"/>
      <c r="FC13" s="100"/>
      <c r="FD13" s="100"/>
      <c r="FE13" s="100"/>
      <c r="FF13" s="100"/>
      <c r="FG13" s="100"/>
      <c r="FH13" s="100"/>
      <c r="FI13" s="100"/>
      <c r="FJ13" s="100"/>
      <c r="FK13" s="100"/>
      <c r="FL13" s="100"/>
      <c r="FM13" s="100"/>
      <c r="FN13" s="100"/>
      <c r="FO13" s="100"/>
      <c r="FP13" s="100"/>
      <c r="FQ13" s="100"/>
      <c r="FR13" s="100"/>
      <c r="FS13" s="100"/>
      <c r="FT13" s="100"/>
      <c r="FU13" s="100"/>
      <c r="FV13" s="100"/>
      <c r="FW13" s="100"/>
      <c r="FX13" s="100"/>
      <c r="FY13" s="100"/>
      <c r="FZ13" s="100"/>
      <c r="GA13" s="100"/>
      <c r="GB13" s="100"/>
      <c r="GC13" s="100"/>
      <c r="GD13" s="100"/>
      <c r="GE13" s="100"/>
      <c r="GF13" s="100"/>
      <c r="GG13" s="100"/>
      <c r="GH13" s="100"/>
      <c r="GI13" s="100"/>
      <c r="GJ13" s="100"/>
      <c r="GK13" s="100"/>
      <c r="GL13" s="100"/>
      <c r="GM13" s="100"/>
      <c r="GN13" s="100"/>
      <c r="GO13" s="100"/>
      <c r="GP13" s="100"/>
      <c r="GQ13" s="100"/>
      <c r="GR13" s="100"/>
      <c r="GS13" s="100"/>
      <c r="GT13" s="100"/>
      <c r="GU13" s="100"/>
      <c r="GV13" s="100"/>
      <c r="GW13" s="100"/>
      <c r="GX13" s="100"/>
      <c r="GY13" s="100"/>
      <c r="GZ13" s="100"/>
      <c r="HA13" s="100"/>
      <c r="HB13" s="100"/>
      <c r="HC13" s="100"/>
      <c r="HD13" s="100"/>
      <c r="HE13" s="100"/>
      <c r="HF13" s="100"/>
      <c r="HG13" s="100"/>
      <c r="HH13" s="100"/>
      <c r="HI13" s="100"/>
      <c r="HJ13" s="100"/>
      <c r="HK13" s="100"/>
      <c r="HL13" s="100"/>
      <c r="HM13" s="100"/>
      <c r="HN13" s="100"/>
      <c r="HO13" s="100"/>
      <c r="HP13" s="100"/>
      <c r="HQ13" s="100"/>
      <c r="HR13" s="100"/>
      <c r="HS13" s="100"/>
      <c r="HT13" s="100"/>
      <c r="HU13" s="100"/>
      <c r="HV13" s="100"/>
      <c r="HW13" s="100"/>
      <c r="HX13" s="100"/>
      <c r="HY13" s="100"/>
      <c r="HZ13" s="100"/>
      <c r="IA13" s="100"/>
      <c r="IB13" s="100"/>
      <c r="IC13" s="100"/>
      <c r="ID13" s="100"/>
      <c r="IE13" s="100"/>
      <c r="IF13" s="100"/>
      <c r="IG13" s="100"/>
      <c r="IH13" s="100"/>
      <c r="II13" s="100"/>
      <c r="IJ13" s="100"/>
      <c r="IK13" s="100"/>
      <c r="IL13" s="100"/>
      <c r="IM13" s="100"/>
      <c r="IN13" s="100"/>
      <c r="IO13" s="100"/>
      <c r="IP13" s="100"/>
      <c r="IQ13" s="100"/>
      <c r="IR13" s="100"/>
      <c r="IS13" s="100"/>
      <c r="IT13" s="100"/>
      <c r="IU13" s="100"/>
      <c r="IV13" s="100"/>
      <c r="IW13" s="100"/>
      <c r="IX13" s="100"/>
      <c r="IY13" s="100"/>
      <c r="IZ13" s="100"/>
      <c r="JA13" s="100"/>
      <c r="JB13" s="100"/>
    </row>
    <row r="14" spans="1:262" s="212" customFormat="1" ht="23.25" customHeight="1">
      <c r="A14" s="890"/>
      <c r="B14" s="892" t="s">
        <v>200</v>
      </c>
      <c r="C14" s="894" t="s">
        <v>204</v>
      </c>
      <c r="D14" s="896"/>
      <c r="E14" s="909">
        <v>1</v>
      </c>
      <c r="F14" s="908"/>
      <c r="G14" s="907">
        <f>E14+1</f>
        <v>2</v>
      </c>
      <c r="H14" s="908"/>
      <c r="I14" s="907">
        <f>G14+1</f>
        <v>3</v>
      </c>
      <c r="J14" s="908"/>
      <c r="K14" s="907">
        <f>I14+1</f>
        <v>4</v>
      </c>
      <c r="L14" s="908"/>
      <c r="M14" s="907">
        <f>K14+1</f>
        <v>5</v>
      </c>
      <c r="N14" s="908"/>
      <c r="O14" s="907">
        <f>M14+1</f>
        <v>6</v>
      </c>
      <c r="P14" s="908"/>
      <c r="Q14" s="907">
        <f>O14+1</f>
        <v>7</v>
      </c>
      <c r="R14" s="908"/>
      <c r="S14" s="907">
        <f>Q14+1</f>
        <v>8</v>
      </c>
      <c r="T14" s="908"/>
      <c r="U14" s="907">
        <f>S14+1</f>
        <v>9</v>
      </c>
      <c r="V14" s="908"/>
      <c r="W14" s="907">
        <f>U14+1</f>
        <v>10</v>
      </c>
      <c r="X14" s="908"/>
      <c r="Y14" s="907">
        <f>W14+1</f>
        <v>11</v>
      </c>
      <c r="Z14" s="908"/>
      <c r="AA14" s="907">
        <f>Y14+1</f>
        <v>12</v>
      </c>
      <c r="AB14" s="908"/>
      <c r="AC14" s="907">
        <f>AA14+1</f>
        <v>13</v>
      </c>
      <c r="AD14" s="908"/>
      <c r="AE14" s="907">
        <f>AC14+1</f>
        <v>14</v>
      </c>
      <c r="AF14" s="908"/>
      <c r="AG14" s="907">
        <f>AE14+1</f>
        <v>15</v>
      </c>
      <c r="AH14" s="908"/>
      <c r="AI14" s="907">
        <f>AG14+1</f>
        <v>16</v>
      </c>
      <c r="AJ14" s="908"/>
      <c r="AK14" s="907">
        <f>AI14+1</f>
        <v>17</v>
      </c>
      <c r="AL14" s="908"/>
      <c r="AM14" s="907">
        <f>AK14+1</f>
        <v>18</v>
      </c>
      <c r="AN14" s="908"/>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c r="DA14" s="100"/>
      <c r="DB14" s="100"/>
      <c r="DC14" s="100"/>
      <c r="DD14" s="100"/>
      <c r="DE14" s="100"/>
      <c r="DF14" s="100"/>
      <c r="DG14" s="100"/>
      <c r="DH14" s="100"/>
      <c r="DI14" s="100"/>
      <c r="DJ14" s="100"/>
      <c r="DK14" s="100"/>
      <c r="DL14" s="100"/>
      <c r="DM14" s="100"/>
      <c r="DN14" s="100"/>
      <c r="DO14" s="100"/>
      <c r="DP14" s="100"/>
      <c r="DQ14" s="100"/>
      <c r="DR14" s="100"/>
      <c r="DS14" s="100"/>
      <c r="DT14" s="100"/>
      <c r="DU14" s="100"/>
      <c r="DV14" s="100"/>
      <c r="DW14" s="100"/>
      <c r="DX14" s="100"/>
      <c r="DY14" s="100"/>
      <c r="DZ14" s="100"/>
      <c r="EA14" s="100"/>
      <c r="EB14" s="100"/>
      <c r="EC14" s="100"/>
      <c r="ED14" s="100"/>
      <c r="EE14" s="100"/>
      <c r="EF14" s="100"/>
      <c r="EG14" s="100"/>
      <c r="EH14" s="100"/>
      <c r="EI14" s="100"/>
      <c r="EJ14" s="100"/>
      <c r="EK14" s="100"/>
      <c r="EL14" s="100"/>
      <c r="EM14" s="100"/>
      <c r="EN14" s="100"/>
      <c r="EO14" s="100"/>
      <c r="EP14" s="100"/>
      <c r="EQ14" s="100"/>
      <c r="ER14" s="100"/>
      <c r="ES14" s="100"/>
      <c r="ET14" s="100"/>
      <c r="EU14" s="100"/>
      <c r="EV14" s="100"/>
      <c r="EW14" s="100"/>
      <c r="EX14" s="100"/>
      <c r="EY14" s="100"/>
      <c r="EZ14" s="100"/>
      <c r="FA14" s="100"/>
      <c r="FB14" s="100"/>
      <c r="FC14" s="100"/>
      <c r="FD14" s="100"/>
      <c r="FE14" s="100"/>
      <c r="FF14" s="100"/>
      <c r="FG14" s="100"/>
      <c r="FH14" s="100"/>
      <c r="FI14" s="100"/>
      <c r="FJ14" s="100"/>
      <c r="FK14" s="100"/>
      <c r="FL14" s="100"/>
      <c r="FM14" s="100"/>
      <c r="FN14" s="100"/>
      <c r="FO14" s="100"/>
      <c r="FP14" s="100"/>
      <c r="FQ14" s="100"/>
      <c r="FR14" s="100"/>
      <c r="FS14" s="100"/>
      <c r="FT14" s="100"/>
      <c r="FU14" s="100"/>
      <c r="FV14" s="100"/>
      <c r="FW14" s="100"/>
      <c r="FX14" s="100"/>
      <c r="FY14" s="100"/>
      <c r="FZ14" s="100"/>
      <c r="GA14" s="100"/>
      <c r="GB14" s="100"/>
      <c r="GC14" s="100"/>
      <c r="GD14" s="100"/>
      <c r="GE14" s="100"/>
      <c r="GF14" s="100"/>
      <c r="GG14" s="100"/>
      <c r="GH14" s="100"/>
      <c r="GI14" s="100"/>
      <c r="GJ14" s="100"/>
      <c r="GK14" s="100"/>
      <c r="GL14" s="100"/>
      <c r="GM14" s="100"/>
      <c r="GN14" s="100"/>
      <c r="GO14" s="100"/>
      <c r="GP14" s="100"/>
      <c r="GQ14" s="100"/>
      <c r="GR14" s="100"/>
      <c r="GS14" s="100"/>
      <c r="GT14" s="100"/>
      <c r="GU14" s="100"/>
      <c r="GV14" s="100"/>
      <c r="GW14" s="100"/>
      <c r="GX14" s="100"/>
      <c r="GY14" s="100"/>
      <c r="GZ14" s="100"/>
      <c r="HA14" s="100"/>
      <c r="HB14" s="100"/>
      <c r="HC14" s="100"/>
      <c r="HD14" s="100"/>
      <c r="HE14" s="100"/>
      <c r="HF14" s="100"/>
      <c r="HG14" s="100"/>
      <c r="HH14" s="100"/>
      <c r="HI14" s="100"/>
      <c r="HJ14" s="100"/>
      <c r="HK14" s="100"/>
      <c r="HL14" s="100"/>
      <c r="HM14" s="100"/>
      <c r="HN14" s="100"/>
      <c r="HO14" s="100"/>
      <c r="HP14" s="100"/>
      <c r="HQ14" s="100"/>
      <c r="HR14" s="100"/>
      <c r="HS14" s="100"/>
      <c r="HT14" s="100"/>
      <c r="HU14" s="100"/>
      <c r="HV14" s="100"/>
      <c r="HW14" s="100"/>
      <c r="HX14" s="100"/>
      <c r="HY14" s="100"/>
      <c r="HZ14" s="100"/>
      <c r="IA14" s="100"/>
      <c r="IB14" s="100"/>
      <c r="IC14" s="100"/>
      <c r="ID14" s="100"/>
      <c r="IE14" s="100"/>
      <c r="IF14" s="100"/>
      <c r="IG14" s="100"/>
      <c r="IH14" s="100"/>
      <c r="II14" s="100"/>
      <c r="IJ14" s="100"/>
      <c r="IK14" s="100"/>
      <c r="IL14" s="100"/>
      <c r="IM14" s="100"/>
      <c r="IN14" s="100"/>
      <c r="IO14" s="100"/>
      <c r="IP14" s="100"/>
      <c r="IQ14" s="100"/>
      <c r="IR14" s="100"/>
      <c r="IS14" s="100"/>
      <c r="IT14" s="100"/>
      <c r="IU14" s="100"/>
      <c r="IV14" s="100"/>
      <c r="IW14" s="100"/>
      <c r="IX14" s="100"/>
      <c r="IY14" s="100"/>
      <c r="IZ14" s="100"/>
      <c r="JA14" s="100"/>
      <c r="JB14" s="100"/>
    </row>
    <row r="15" spans="1:262">
      <c r="A15" s="890"/>
      <c r="B15" s="892"/>
      <c r="C15" s="894"/>
      <c r="D15" s="897"/>
      <c r="E15" s="281" t="s">
        <v>204</v>
      </c>
      <c r="F15" s="282" t="s">
        <v>205</v>
      </c>
      <c r="G15" s="283" t="s">
        <v>204</v>
      </c>
      <c r="H15" s="282" t="s">
        <v>205</v>
      </c>
      <c r="I15" s="283" t="s">
        <v>204</v>
      </c>
      <c r="J15" s="282" t="s">
        <v>205</v>
      </c>
      <c r="K15" s="283" t="s">
        <v>204</v>
      </c>
      <c r="L15" s="282" t="s">
        <v>205</v>
      </c>
      <c r="M15" s="283" t="s">
        <v>204</v>
      </c>
      <c r="N15" s="282" t="s">
        <v>205</v>
      </c>
      <c r="O15" s="283" t="s">
        <v>204</v>
      </c>
      <c r="P15" s="282" t="s">
        <v>205</v>
      </c>
      <c r="Q15" s="283" t="s">
        <v>204</v>
      </c>
      <c r="R15" s="282" t="s">
        <v>205</v>
      </c>
      <c r="S15" s="283" t="s">
        <v>204</v>
      </c>
      <c r="T15" s="282" t="s">
        <v>205</v>
      </c>
      <c r="U15" s="283" t="s">
        <v>204</v>
      </c>
      <c r="V15" s="282" t="s">
        <v>205</v>
      </c>
      <c r="W15" s="283" t="s">
        <v>204</v>
      </c>
      <c r="X15" s="282" t="s">
        <v>205</v>
      </c>
      <c r="Y15" s="283" t="s">
        <v>204</v>
      </c>
      <c r="Z15" s="282" t="s">
        <v>205</v>
      </c>
      <c r="AA15" s="283" t="s">
        <v>204</v>
      </c>
      <c r="AB15" s="282" t="s">
        <v>205</v>
      </c>
      <c r="AC15" s="283" t="s">
        <v>204</v>
      </c>
      <c r="AD15" s="282" t="s">
        <v>205</v>
      </c>
      <c r="AE15" s="283" t="s">
        <v>204</v>
      </c>
      <c r="AF15" s="282" t="s">
        <v>205</v>
      </c>
      <c r="AG15" s="283" t="s">
        <v>204</v>
      </c>
      <c r="AH15" s="282" t="s">
        <v>205</v>
      </c>
      <c r="AI15" s="283" t="s">
        <v>204</v>
      </c>
      <c r="AJ15" s="282" t="s">
        <v>205</v>
      </c>
      <c r="AK15" s="283" t="s">
        <v>204</v>
      </c>
      <c r="AL15" s="282" t="s">
        <v>205</v>
      </c>
      <c r="AM15" s="283" t="s">
        <v>204</v>
      </c>
      <c r="AN15" s="282" t="s">
        <v>205</v>
      </c>
    </row>
    <row r="16" spans="1:262">
      <c r="A16" s="901">
        <v>1</v>
      </c>
      <c r="B16" s="903" t="str">
        <f>'ORÇAMENTO (F)'!E17</f>
        <v>TRABALHO SOCIAL</v>
      </c>
      <c r="C16" s="900">
        <f>D16/$D$18</f>
        <v>1</v>
      </c>
      <c r="D16" s="905">
        <f>'ORÇAMENTO (F)'!J277</f>
        <v>600000</v>
      </c>
      <c r="E16" s="704">
        <f>100/18</f>
        <v>5.56</v>
      </c>
      <c r="F16" s="284">
        <f>$D$16/18</f>
        <v>33333.33</v>
      </c>
      <c r="G16" s="704">
        <f>100/18</f>
        <v>5.56</v>
      </c>
      <c r="H16" s="284">
        <f>$D$16/18</f>
        <v>33333.33</v>
      </c>
      <c r="I16" s="704">
        <f>100/18</f>
        <v>5.56</v>
      </c>
      <c r="J16" s="284">
        <f>$D$16/18</f>
        <v>33333.33</v>
      </c>
      <c r="K16" s="704">
        <f>100/18</f>
        <v>5.56</v>
      </c>
      <c r="L16" s="284">
        <f>$D$16/18</f>
        <v>33333.33</v>
      </c>
      <c r="M16" s="704">
        <f>100/18</f>
        <v>5.56</v>
      </c>
      <c r="N16" s="284">
        <f>$D$16/18</f>
        <v>33333.33</v>
      </c>
      <c r="O16" s="704">
        <f>100/18</f>
        <v>5.56</v>
      </c>
      <c r="P16" s="284">
        <f>$D$16/18</f>
        <v>33333.33</v>
      </c>
      <c r="Q16" s="704">
        <f>100/18</f>
        <v>5.56</v>
      </c>
      <c r="R16" s="284">
        <f>$D$16/18</f>
        <v>33333.33</v>
      </c>
      <c r="S16" s="704">
        <f>100/18</f>
        <v>5.56</v>
      </c>
      <c r="T16" s="284">
        <f>$D$16/18</f>
        <v>33333.33</v>
      </c>
      <c r="U16" s="704">
        <f>100/18</f>
        <v>5.56</v>
      </c>
      <c r="V16" s="284">
        <f>$D$16/18</f>
        <v>33333.33</v>
      </c>
      <c r="W16" s="704">
        <f>100/18</f>
        <v>5.56</v>
      </c>
      <c r="X16" s="284">
        <f>$D$16/18</f>
        <v>33333.33</v>
      </c>
      <c r="Y16" s="704">
        <f>100/18</f>
        <v>5.56</v>
      </c>
      <c r="Z16" s="284">
        <f>$D$16/18</f>
        <v>33333.33</v>
      </c>
      <c r="AA16" s="704">
        <f>100/18</f>
        <v>5.56</v>
      </c>
      <c r="AB16" s="284">
        <f>$D$16/18</f>
        <v>33333.33</v>
      </c>
      <c r="AC16" s="704">
        <f>100/18</f>
        <v>5.56</v>
      </c>
      <c r="AD16" s="284">
        <f>$D$16/18</f>
        <v>33333.33</v>
      </c>
      <c r="AE16" s="704">
        <f>100/18</f>
        <v>5.56</v>
      </c>
      <c r="AF16" s="284">
        <f>$D$16/18</f>
        <v>33333.33</v>
      </c>
      <c r="AG16" s="704">
        <f>100/18</f>
        <v>5.56</v>
      </c>
      <c r="AH16" s="284">
        <f>$D$16/18</f>
        <v>33333.33</v>
      </c>
      <c r="AI16" s="704">
        <f>100/18</f>
        <v>5.56</v>
      </c>
      <c r="AJ16" s="284">
        <f>$D$16/18</f>
        <v>33333.33</v>
      </c>
      <c r="AK16" s="704">
        <f>100/18</f>
        <v>5.56</v>
      </c>
      <c r="AL16" s="284">
        <f>$D$16/18</f>
        <v>33333.33</v>
      </c>
      <c r="AM16" s="704">
        <f>100/18</f>
        <v>5.56</v>
      </c>
      <c r="AN16" s="284">
        <v>33333.39</v>
      </c>
    </row>
    <row r="17" spans="1:262">
      <c r="A17" s="902"/>
      <c r="B17" s="904"/>
      <c r="C17" s="900"/>
      <c r="D17" s="906"/>
      <c r="E17" s="616"/>
      <c r="F17" s="286"/>
      <c r="G17" s="287"/>
      <c r="H17" s="286"/>
      <c r="I17" s="615"/>
      <c r="J17" s="286"/>
      <c r="K17" s="615"/>
      <c r="L17" s="286"/>
      <c r="M17" s="615"/>
      <c r="N17" s="286"/>
      <c r="O17" s="615"/>
      <c r="P17" s="286"/>
      <c r="Q17" s="615"/>
      <c r="R17" s="286"/>
      <c r="S17" s="615"/>
      <c r="T17" s="286"/>
      <c r="U17" s="615"/>
      <c r="V17" s="286"/>
      <c r="W17" s="615"/>
      <c r="X17" s="286"/>
      <c r="Y17" s="615"/>
      <c r="Z17" s="286"/>
      <c r="AA17" s="615"/>
      <c r="AB17" s="286"/>
      <c r="AC17" s="615"/>
      <c r="AD17" s="286"/>
      <c r="AE17" s="615"/>
      <c r="AF17" s="286"/>
      <c r="AG17" s="615"/>
      <c r="AH17" s="286"/>
      <c r="AI17" s="615"/>
      <c r="AJ17" s="286"/>
      <c r="AK17" s="615"/>
      <c r="AL17" s="286"/>
      <c r="AM17" s="615"/>
      <c r="AN17" s="286"/>
    </row>
    <row r="18" spans="1:262">
      <c r="A18" s="890" t="s">
        <v>21</v>
      </c>
      <c r="B18" s="280" t="s">
        <v>206</v>
      </c>
      <c r="C18" s="900">
        <f>ROUND(SUM(C16:C17),2)</f>
        <v>1</v>
      </c>
      <c r="D18" s="898">
        <f>D16</f>
        <v>600000</v>
      </c>
      <c r="E18" s="747">
        <f>F18/$D$18</f>
        <v>5.5599999999999997E-2</v>
      </c>
      <c r="F18" s="748">
        <f>ROUND(SUM(F16:F17),2)</f>
        <v>33333.33</v>
      </c>
      <c r="G18" s="747">
        <f>H18/$D$18</f>
        <v>5.5599999999999997E-2</v>
      </c>
      <c r="H18" s="748">
        <f>ROUND(SUM(H16:H17),2)</f>
        <v>33333.33</v>
      </c>
      <c r="I18" s="747">
        <f>J18/$D$18</f>
        <v>5.5599999999999997E-2</v>
      </c>
      <c r="J18" s="748">
        <f>ROUND(SUM(J16:J17),2)</f>
        <v>33333.33</v>
      </c>
      <c r="K18" s="747">
        <f>L18/$D$18</f>
        <v>5.5599999999999997E-2</v>
      </c>
      <c r="L18" s="748">
        <f>ROUND(SUM(L16:L17),2)</f>
        <v>33333.33</v>
      </c>
      <c r="M18" s="747">
        <f>N18/$D$18</f>
        <v>5.5599999999999997E-2</v>
      </c>
      <c r="N18" s="748">
        <f>ROUND(SUM(N16:N17),2)</f>
        <v>33333.33</v>
      </c>
      <c r="O18" s="747">
        <f>P18/$D$18</f>
        <v>5.5599999999999997E-2</v>
      </c>
      <c r="P18" s="748">
        <f>ROUND(SUM(P16:P17),2)</f>
        <v>33333.33</v>
      </c>
      <c r="Q18" s="747">
        <f>R18/$D$18</f>
        <v>5.5599999999999997E-2</v>
      </c>
      <c r="R18" s="748">
        <f>ROUND(SUM(R16:R17),2)</f>
        <v>33333.33</v>
      </c>
      <c r="S18" s="747">
        <f>T18/$D$18</f>
        <v>5.5599999999999997E-2</v>
      </c>
      <c r="T18" s="748">
        <f>ROUND(SUM(T16:T17),2)</f>
        <v>33333.33</v>
      </c>
      <c r="U18" s="747">
        <f>V18/$D$18</f>
        <v>5.5599999999999997E-2</v>
      </c>
      <c r="V18" s="748">
        <f>ROUND(SUM(V16:V17),2)</f>
        <v>33333.33</v>
      </c>
      <c r="W18" s="747">
        <f>X18/$D$18</f>
        <v>5.5599999999999997E-2</v>
      </c>
      <c r="X18" s="748">
        <f>ROUND(SUM(X16:X17),2)</f>
        <v>33333.33</v>
      </c>
      <c r="Y18" s="747">
        <f>Z18/$D$18</f>
        <v>5.5599999999999997E-2</v>
      </c>
      <c r="Z18" s="748">
        <f>ROUND(SUM(Z16:Z17),2)</f>
        <v>33333.33</v>
      </c>
      <c r="AA18" s="747">
        <f>AB18/$D$18</f>
        <v>5.5599999999999997E-2</v>
      </c>
      <c r="AB18" s="748">
        <f>ROUND(SUM(AB16:AB17),2)</f>
        <v>33333.33</v>
      </c>
      <c r="AC18" s="747">
        <f>AD18/$D$18</f>
        <v>5.5599999999999997E-2</v>
      </c>
      <c r="AD18" s="748">
        <f>ROUND(SUM(AD16:AD17),2)</f>
        <v>33333.33</v>
      </c>
      <c r="AE18" s="747">
        <f>AF18/$D$18</f>
        <v>5.5599999999999997E-2</v>
      </c>
      <c r="AF18" s="748">
        <f>ROUND(SUM(AF16:AF17),2)</f>
        <v>33333.33</v>
      </c>
      <c r="AG18" s="747">
        <f>AH18/$D$18</f>
        <v>5.5599999999999997E-2</v>
      </c>
      <c r="AH18" s="748">
        <f>ROUND(SUM(AH16:AH17),2)</f>
        <v>33333.33</v>
      </c>
      <c r="AI18" s="747">
        <f>AJ18/$D$18</f>
        <v>5.5599999999999997E-2</v>
      </c>
      <c r="AJ18" s="748">
        <f>ROUND(SUM(AJ16:AJ17),2)</f>
        <v>33333.33</v>
      </c>
      <c r="AK18" s="747">
        <f>AL18/$D$18</f>
        <v>5.5599999999999997E-2</v>
      </c>
      <c r="AL18" s="748">
        <f>ROUND(SUM(AL16:AL17),2)</f>
        <v>33333.33</v>
      </c>
      <c r="AM18" s="747">
        <f>AN18/$D$18</f>
        <v>5.5599999999999997E-2</v>
      </c>
      <c r="AN18" s="748">
        <f>ROUND(SUM(AN16:AN17),2)</f>
        <v>33333.39</v>
      </c>
      <c r="AO18" s="88"/>
      <c r="AP18" s="88"/>
      <c r="AQ18" s="88"/>
      <c r="AR18" s="88"/>
      <c r="AS18" s="88"/>
      <c r="AT18" s="88"/>
      <c r="AU18" s="88"/>
      <c r="AV18" s="88"/>
      <c r="AW18" s="88"/>
      <c r="AX18" s="88"/>
      <c r="AY18" s="88"/>
      <c r="AZ18" s="88"/>
      <c r="BA18" s="88"/>
      <c r="BB18" s="88"/>
      <c r="BC18" s="88"/>
      <c r="BD18" s="88"/>
      <c r="BE18" s="88"/>
      <c r="BF18" s="88"/>
      <c r="BG18" s="88"/>
      <c r="BH18" s="88"/>
      <c r="BI18" s="88"/>
      <c r="BJ18" s="88"/>
      <c r="BK18" s="88"/>
      <c r="BL18" s="88"/>
      <c r="BM18" s="88"/>
      <c r="BN18" s="88"/>
      <c r="BO18" s="88"/>
      <c r="BP18" s="88"/>
      <c r="BQ18" s="88"/>
      <c r="BR18" s="88"/>
      <c r="BS18" s="88"/>
      <c r="BT18" s="88"/>
      <c r="BU18" s="88"/>
      <c r="BV18" s="88"/>
      <c r="BW18" s="88"/>
      <c r="BX18" s="88"/>
      <c r="BY18" s="88"/>
      <c r="BZ18" s="88"/>
      <c r="CA18" s="88"/>
      <c r="CB18" s="88"/>
      <c r="CC18" s="88"/>
      <c r="CD18" s="88"/>
      <c r="CE18" s="88"/>
      <c r="CF18" s="88"/>
      <c r="CG18" s="88"/>
      <c r="CH18" s="88"/>
      <c r="CI18" s="88"/>
      <c r="CJ18" s="88"/>
      <c r="CK18" s="88"/>
      <c r="CL18" s="88"/>
      <c r="CM18" s="88"/>
      <c r="CN18" s="88"/>
      <c r="CO18" s="88"/>
      <c r="CP18" s="88"/>
      <c r="CQ18" s="88"/>
      <c r="CR18" s="88"/>
      <c r="CS18" s="88"/>
      <c r="CT18" s="88"/>
      <c r="CU18" s="88"/>
      <c r="CV18" s="88"/>
      <c r="CW18" s="88"/>
      <c r="CX18" s="88"/>
      <c r="CY18" s="88"/>
      <c r="CZ18" s="88"/>
      <c r="DA18" s="88"/>
      <c r="DB18" s="88"/>
      <c r="DC18" s="88"/>
      <c r="DD18" s="88"/>
      <c r="DE18" s="88"/>
      <c r="DF18" s="88"/>
      <c r="DG18" s="88"/>
      <c r="DH18" s="88"/>
      <c r="DI18" s="88"/>
      <c r="DJ18" s="88"/>
      <c r="DK18" s="88"/>
      <c r="DL18" s="88"/>
      <c r="DM18" s="88"/>
      <c r="DN18" s="88"/>
      <c r="DO18" s="88"/>
      <c r="DP18" s="88"/>
      <c r="DQ18" s="88"/>
      <c r="DR18" s="88"/>
      <c r="DS18" s="88"/>
      <c r="DT18" s="88"/>
      <c r="DU18" s="88"/>
      <c r="DV18" s="88"/>
      <c r="DW18" s="88"/>
      <c r="DX18" s="88"/>
      <c r="DY18" s="88"/>
      <c r="DZ18" s="88"/>
      <c r="EA18" s="88"/>
      <c r="EB18" s="88"/>
      <c r="EC18" s="88"/>
      <c r="ED18" s="88"/>
      <c r="EE18" s="88"/>
      <c r="EF18" s="88"/>
      <c r="EG18" s="88"/>
      <c r="EH18" s="88"/>
      <c r="EI18" s="88"/>
      <c r="EJ18" s="88"/>
      <c r="EK18" s="88"/>
      <c r="EL18" s="88"/>
      <c r="EM18" s="88"/>
      <c r="EN18" s="88"/>
      <c r="EO18" s="88"/>
      <c r="EP18" s="88"/>
      <c r="EQ18" s="88"/>
      <c r="ER18" s="88"/>
      <c r="ES18" s="88"/>
      <c r="ET18" s="88"/>
      <c r="EU18" s="88"/>
      <c r="EV18" s="88"/>
      <c r="EW18" s="88"/>
      <c r="EX18" s="88"/>
      <c r="EY18" s="88"/>
      <c r="EZ18" s="88"/>
      <c r="FA18" s="88"/>
      <c r="FB18" s="88"/>
      <c r="FC18" s="88"/>
      <c r="FD18" s="88"/>
      <c r="FE18" s="88"/>
      <c r="FF18" s="88"/>
      <c r="FG18" s="88"/>
      <c r="FH18" s="88"/>
      <c r="FI18" s="88"/>
      <c r="FJ18" s="88"/>
      <c r="FK18" s="88"/>
      <c r="FL18" s="88"/>
      <c r="FM18" s="88"/>
      <c r="FN18" s="88"/>
      <c r="FO18" s="88"/>
      <c r="FP18" s="88"/>
      <c r="FQ18" s="88"/>
      <c r="FR18" s="88"/>
      <c r="FS18" s="88"/>
      <c r="FT18" s="88"/>
      <c r="FU18" s="88"/>
      <c r="FV18" s="88"/>
      <c r="FW18" s="88"/>
      <c r="FX18" s="88"/>
      <c r="FY18" s="88"/>
      <c r="FZ18" s="88"/>
      <c r="GA18" s="88"/>
      <c r="GB18" s="88"/>
      <c r="GC18" s="88"/>
      <c r="GD18" s="88"/>
      <c r="GE18" s="88"/>
      <c r="GF18" s="88"/>
      <c r="GG18" s="88"/>
      <c r="GH18" s="88"/>
      <c r="GI18" s="88"/>
      <c r="GJ18" s="88"/>
      <c r="GK18" s="88"/>
      <c r="GL18" s="88"/>
      <c r="GM18" s="88"/>
      <c r="GN18" s="88"/>
      <c r="GO18" s="88"/>
      <c r="GP18" s="88"/>
      <c r="GQ18" s="88"/>
      <c r="GR18" s="88"/>
      <c r="GS18" s="88"/>
      <c r="GT18" s="88"/>
      <c r="GU18" s="88"/>
      <c r="GV18" s="88"/>
      <c r="GW18" s="88"/>
      <c r="GX18" s="88"/>
      <c r="GY18" s="88"/>
      <c r="GZ18" s="88"/>
      <c r="HA18" s="88"/>
      <c r="HB18" s="88"/>
      <c r="HC18" s="88"/>
      <c r="HD18" s="88"/>
      <c r="HE18" s="88"/>
      <c r="HF18" s="88"/>
      <c r="HG18" s="88"/>
      <c r="HH18" s="88"/>
      <c r="HI18" s="88"/>
      <c r="HJ18" s="88"/>
      <c r="HK18" s="88"/>
      <c r="HL18" s="88"/>
      <c r="HM18" s="88"/>
      <c r="HN18" s="88"/>
      <c r="HO18" s="88"/>
      <c r="HP18" s="88"/>
      <c r="HQ18" s="88"/>
      <c r="HR18" s="88"/>
      <c r="HS18" s="88"/>
      <c r="HT18" s="88"/>
      <c r="HU18" s="88"/>
      <c r="HV18" s="88"/>
      <c r="HW18" s="88"/>
      <c r="HX18" s="88"/>
      <c r="HY18" s="88"/>
      <c r="HZ18" s="88"/>
      <c r="IA18" s="88"/>
      <c r="IB18" s="88"/>
      <c r="IC18" s="88"/>
      <c r="ID18" s="88"/>
      <c r="IE18" s="88"/>
      <c r="IF18" s="88"/>
      <c r="IG18" s="88"/>
      <c r="IH18" s="88"/>
      <c r="II18" s="88"/>
      <c r="IJ18" s="88"/>
      <c r="IK18" s="88"/>
      <c r="IL18" s="88"/>
      <c r="IM18" s="88"/>
      <c r="IN18" s="88"/>
      <c r="IO18" s="88"/>
      <c r="IP18" s="88"/>
      <c r="IQ18" s="88"/>
      <c r="IR18" s="88"/>
      <c r="IS18" s="88"/>
      <c r="IT18" s="88"/>
      <c r="IU18" s="88"/>
      <c r="IV18" s="88"/>
      <c r="IW18" s="88"/>
      <c r="IX18" s="88"/>
      <c r="IY18" s="88"/>
      <c r="IZ18" s="88"/>
      <c r="JA18" s="88"/>
      <c r="JB18" s="88"/>
    </row>
    <row r="19" spans="1:262" ht="15" thickBot="1">
      <c r="A19" s="911"/>
      <c r="B19" s="288" t="s">
        <v>207</v>
      </c>
      <c r="C19" s="912">
        <v>1</v>
      </c>
      <c r="D19" s="899">
        <v>528609.18999999994</v>
      </c>
      <c r="E19" s="290">
        <f>F19/$D$18</f>
        <v>5.5599999999999997E-2</v>
      </c>
      <c r="F19" s="289">
        <f>F18</f>
        <v>33333.33</v>
      </c>
      <c r="G19" s="291">
        <f>H19/$D$18</f>
        <v>0.1111</v>
      </c>
      <c r="H19" s="289">
        <f>F19+H18</f>
        <v>66666.66</v>
      </c>
      <c r="I19" s="291">
        <f>J19/$D$18</f>
        <v>0.16669999999999999</v>
      </c>
      <c r="J19" s="289">
        <f>H19+J18</f>
        <v>99999.99</v>
      </c>
      <c r="K19" s="291">
        <f>L19/$D$18</f>
        <v>0.22220000000000001</v>
      </c>
      <c r="L19" s="289">
        <f>J19+L18</f>
        <v>133333.32</v>
      </c>
      <c r="M19" s="291">
        <f>N19/$D$18</f>
        <v>0.27779999999999999</v>
      </c>
      <c r="N19" s="289">
        <f>L19+N18</f>
        <v>166666.65</v>
      </c>
      <c r="O19" s="291">
        <f>P19/$D$18</f>
        <v>0.33329999999999999</v>
      </c>
      <c r="P19" s="289">
        <f>N19+P18</f>
        <v>199999.98</v>
      </c>
      <c r="Q19" s="291">
        <f>R19/$D$18</f>
        <v>0.38890000000000002</v>
      </c>
      <c r="R19" s="289">
        <f>P19+R18</f>
        <v>233333.31</v>
      </c>
      <c r="S19" s="291">
        <f>T19/$D$18</f>
        <v>0.44440000000000002</v>
      </c>
      <c r="T19" s="289">
        <f>R19+T18</f>
        <v>266666.64</v>
      </c>
      <c r="U19" s="291">
        <f>V19/$D$18</f>
        <v>0.5</v>
      </c>
      <c r="V19" s="289">
        <f>T19+V18</f>
        <v>299999.96999999997</v>
      </c>
      <c r="W19" s="291">
        <f>X19/$D$18</f>
        <v>0.55559999999999998</v>
      </c>
      <c r="X19" s="289">
        <f>V19+X18</f>
        <v>333333.3</v>
      </c>
      <c r="Y19" s="291">
        <f>Z19/$D$18</f>
        <v>0.61109999999999998</v>
      </c>
      <c r="Z19" s="289">
        <f>X19+Z18</f>
        <v>366666.63</v>
      </c>
      <c r="AA19" s="291">
        <f>AB19/$D$18</f>
        <v>0.66669999999999996</v>
      </c>
      <c r="AB19" s="289">
        <f>Z19+AB18</f>
        <v>399999.96</v>
      </c>
      <c r="AC19" s="291">
        <f>AD19/$D$18</f>
        <v>0.72219999999999995</v>
      </c>
      <c r="AD19" s="289">
        <f>AB19+AD18</f>
        <v>433333.29</v>
      </c>
      <c r="AE19" s="291">
        <f>AF19/$D$18</f>
        <v>0.77780000000000005</v>
      </c>
      <c r="AF19" s="289">
        <f>AD19+AF18</f>
        <v>466666.62</v>
      </c>
      <c r="AG19" s="291">
        <f>AH19/$D$18</f>
        <v>0.83330000000000004</v>
      </c>
      <c r="AH19" s="289">
        <f>AF19+AH18</f>
        <v>499999.95</v>
      </c>
      <c r="AI19" s="291">
        <f>AJ19/$D$18</f>
        <v>0.88890000000000002</v>
      </c>
      <c r="AJ19" s="289">
        <f>AH19+AJ18</f>
        <v>533333.28</v>
      </c>
      <c r="AK19" s="291">
        <f>AL19/$D$18</f>
        <v>0.94440000000000002</v>
      </c>
      <c r="AL19" s="289">
        <f>AJ19+AL18</f>
        <v>566666.61</v>
      </c>
      <c r="AM19" s="291">
        <f>ROUNDDOWN(AN19/$D$18,2)</f>
        <v>1</v>
      </c>
      <c r="AN19" s="289">
        <f>AL19+AN18</f>
        <v>600000</v>
      </c>
      <c r="AO19" s="88"/>
      <c r="AP19" s="88"/>
      <c r="AQ19" s="88"/>
      <c r="AR19" s="88"/>
      <c r="AS19" s="88"/>
      <c r="AT19" s="88"/>
      <c r="AU19" s="88"/>
      <c r="AV19" s="88"/>
      <c r="AW19" s="88"/>
      <c r="AX19" s="88"/>
      <c r="AY19" s="88"/>
      <c r="AZ19" s="88"/>
      <c r="BA19" s="88"/>
      <c r="BB19" s="88"/>
      <c r="BC19" s="88"/>
      <c r="BD19" s="88"/>
      <c r="BE19" s="88"/>
      <c r="BF19" s="88"/>
      <c r="BG19" s="88"/>
      <c r="BH19" s="88"/>
      <c r="BI19" s="88"/>
      <c r="BJ19" s="88"/>
      <c r="BK19" s="88"/>
      <c r="BL19" s="88"/>
      <c r="BM19" s="88"/>
      <c r="BN19" s="88"/>
      <c r="BO19" s="88"/>
      <c r="BP19" s="88"/>
      <c r="BQ19" s="88"/>
      <c r="BR19" s="88"/>
      <c r="BS19" s="88"/>
      <c r="BT19" s="88"/>
      <c r="BU19" s="88"/>
      <c r="BV19" s="88"/>
      <c r="BW19" s="88"/>
      <c r="BX19" s="88"/>
      <c r="BY19" s="88"/>
      <c r="BZ19" s="88"/>
      <c r="CA19" s="88"/>
      <c r="CB19" s="88"/>
      <c r="CC19" s="88"/>
      <c r="CD19" s="88"/>
      <c r="CE19" s="88"/>
      <c r="CF19" s="88"/>
      <c r="CG19" s="88"/>
      <c r="CH19" s="88"/>
      <c r="CI19" s="88"/>
      <c r="CJ19" s="88"/>
      <c r="CK19" s="88"/>
      <c r="CL19" s="88"/>
      <c r="CM19" s="88"/>
      <c r="CN19" s="88"/>
      <c r="CO19" s="88"/>
      <c r="CP19" s="88"/>
      <c r="CQ19" s="88"/>
      <c r="CR19" s="88"/>
      <c r="CS19" s="88"/>
      <c r="CT19" s="88"/>
      <c r="CU19" s="88"/>
      <c r="CV19" s="88"/>
      <c r="CW19" s="88"/>
      <c r="CX19" s="88"/>
      <c r="CY19" s="88"/>
      <c r="CZ19" s="88"/>
      <c r="DA19" s="88"/>
      <c r="DB19" s="88"/>
      <c r="DC19" s="88"/>
      <c r="DD19" s="88"/>
      <c r="DE19" s="88"/>
      <c r="DF19" s="88"/>
      <c r="DG19" s="88"/>
      <c r="DH19" s="88"/>
      <c r="DI19" s="88"/>
      <c r="DJ19" s="88"/>
      <c r="DK19" s="88"/>
      <c r="DL19" s="88"/>
      <c r="DM19" s="88"/>
      <c r="DN19" s="88"/>
      <c r="DO19" s="88"/>
      <c r="DP19" s="88"/>
      <c r="DQ19" s="88"/>
      <c r="DR19" s="88"/>
      <c r="DS19" s="88"/>
      <c r="DT19" s="88"/>
      <c r="DU19" s="88"/>
      <c r="DV19" s="88"/>
      <c r="DW19" s="88"/>
      <c r="DX19" s="88"/>
      <c r="DY19" s="88"/>
      <c r="DZ19" s="88"/>
      <c r="EA19" s="88"/>
      <c r="EB19" s="88"/>
      <c r="EC19" s="88"/>
      <c r="ED19" s="88"/>
      <c r="EE19" s="88"/>
      <c r="EF19" s="88"/>
      <c r="EG19" s="88"/>
      <c r="EH19" s="88"/>
      <c r="EI19" s="88"/>
      <c r="EJ19" s="88"/>
      <c r="EK19" s="88"/>
      <c r="EL19" s="88"/>
      <c r="EM19" s="88"/>
      <c r="EN19" s="88"/>
      <c r="EO19" s="88"/>
      <c r="EP19" s="88"/>
      <c r="EQ19" s="88"/>
      <c r="ER19" s="88"/>
      <c r="ES19" s="88"/>
      <c r="ET19" s="88"/>
      <c r="EU19" s="88"/>
      <c r="EV19" s="88"/>
      <c r="EW19" s="88"/>
      <c r="EX19" s="88"/>
      <c r="EY19" s="88"/>
      <c r="EZ19" s="88"/>
      <c r="FA19" s="88"/>
      <c r="FB19" s="88"/>
      <c r="FC19" s="88"/>
      <c r="FD19" s="88"/>
      <c r="FE19" s="88"/>
      <c r="FF19" s="88"/>
      <c r="FG19" s="88"/>
      <c r="FH19" s="88"/>
      <c r="FI19" s="88"/>
      <c r="FJ19" s="88"/>
      <c r="FK19" s="88"/>
      <c r="FL19" s="88"/>
      <c r="FM19" s="88"/>
      <c r="FN19" s="88"/>
      <c r="FO19" s="88"/>
      <c r="FP19" s="88"/>
      <c r="FQ19" s="88"/>
      <c r="FR19" s="88"/>
      <c r="FS19" s="88"/>
      <c r="FT19" s="88"/>
      <c r="FU19" s="88"/>
      <c r="FV19" s="88"/>
      <c r="FW19" s="88"/>
      <c r="FX19" s="88"/>
      <c r="FY19" s="88"/>
      <c r="FZ19" s="88"/>
      <c r="GA19" s="88"/>
      <c r="GB19" s="88"/>
      <c r="GC19" s="88"/>
      <c r="GD19" s="88"/>
      <c r="GE19" s="88"/>
      <c r="GF19" s="88"/>
      <c r="GG19" s="88"/>
      <c r="GH19" s="88"/>
      <c r="GI19" s="88"/>
      <c r="GJ19" s="88"/>
      <c r="GK19" s="88"/>
      <c r="GL19" s="88"/>
      <c r="GM19" s="88"/>
      <c r="GN19" s="88"/>
      <c r="GO19" s="88"/>
      <c r="GP19" s="88"/>
      <c r="GQ19" s="88"/>
      <c r="GR19" s="88"/>
      <c r="GS19" s="88"/>
      <c r="GT19" s="88"/>
      <c r="GU19" s="88"/>
      <c r="GV19" s="88"/>
      <c r="GW19" s="88"/>
      <c r="GX19" s="88"/>
      <c r="GY19" s="88"/>
      <c r="GZ19" s="88"/>
      <c r="HA19" s="88"/>
      <c r="HB19" s="88"/>
      <c r="HC19" s="88"/>
      <c r="HD19" s="88"/>
      <c r="HE19" s="88"/>
      <c r="HF19" s="88"/>
      <c r="HG19" s="88"/>
      <c r="HH19" s="88"/>
      <c r="HI19" s="88"/>
      <c r="HJ19" s="88"/>
      <c r="HK19" s="88"/>
      <c r="HL19" s="88"/>
      <c r="HM19" s="88"/>
      <c r="HN19" s="88"/>
      <c r="HO19" s="88"/>
      <c r="HP19" s="88"/>
      <c r="HQ19" s="88"/>
      <c r="HR19" s="88"/>
      <c r="HS19" s="88"/>
      <c r="HT19" s="88"/>
      <c r="HU19" s="88"/>
      <c r="HV19" s="88"/>
      <c r="HW19" s="88"/>
      <c r="HX19" s="88"/>
      <c r="HY19" s="88"/>
      <c r="HZ19" s="88"/>
      <c r="IA19" s="88"/>
      <c r="IB19" s="88"/>
      <c r="IC19" s="88"/>
      <c r="ID19" s="88"/>
      <c r="IE19" s="88"/>
      <c r="IF19" s="88"/>
      <c r="IG19" s="88"/>
      <c r="IH19" s="88"/>
      <c r="II19" s="88"/>
      <c r="IJ19" s="88"/>
      <c r="IK19" s="88"/>
      <c r="IL19" s="88"/>
      <c r="IM19" s="88"/>
      <c r="IN19" s="88"/>
      <c r="IO19" s="88"/>
      <c r="IP19" s="88"/>
      <c r="IQ19" s="88"/>
      <c r="IR19" s="88"/>
      <c r="IS19" s="88"/>
      <c r="IT19" s="88"/>
      <c r="IU19" s="88"/>
      <c r="IV19" s="88"/>
      <c r="IW19" s="88"/>
      <c r="IX19" s="88"/>
      <c r="IY19" s="88"/>
      <c r="IZ19" s="88"/>
      <c r="JA19" s="88"/>
      <c r="JB19" s="88"/>
    </row>
    <row r="20" spans="1:262">
      <c r="AN20" s="898"/>
      <c r="AO20" s="88"/>
      <c r="AP20" s="88"/>
      <c r="AQ20" s="88"/>
      <c r="AR20" s="88"/>
      <c r="AS20" s="88"/>
      <c r="AT20" s="88"/>
      <c r="AU20" s="88"/>
      <c r="AV20" s="88"/>
      <c r="AW20" s="88"/>
      <c r="AX20" s="88"/>
      <c r="AY20" s="88"/>
      <c r="AZ20" s="88"/>
      <c r="BA20" s="88"/>
      <c r="BB20" s="88"/>
      <c r="BC20" s="88"/>
      <c r="BD20" s="88"/>
      <c r="BE20" s="88"/>
      <c r="BF20" s="88"/>
      <c r="BG20" s="88"/>
      <c r="BH20" s="88"/>
      <c r="BI20" s="88"/>
      <c r="BJ20" s="88"/>
      <c r="BK20" s="88"/>
      <c r="BL20" s="88"/>
      <c r="BM20" s="88"/>
      <c r="BN20" s="88"/>
      <c r="BO20" s="88"/>
      <c r="BP20" s="88"/>
      <c r="BQ20" s="88"/>
      <c r="BR20" s="88"/>
      <c r="BS20" s="88"/>
      <c r="BT20" s="88"/>
      <c r="BU20" s="88"/>
      <c r="BV20" s="88"/>
      <c r="BW20" s="88"/>
      <c r="BX20" s="88"/>
      <c r="BY20" s="88"/>
      <c r="BZ20" s="88"/>
      <c r="CA20" s="88"/>
      <c r="CB20" s="88"/>
      <c r="CC20" s="88"/>
      <c r="CD20" s="88"/>
      <c r="CE20" s="88"/>
      <c r="CF20" s="88"/>
      <c r="CG20" s="88"/>
      <c r="CH20" s="88"/>
      <c r="CI20" s="88"/>
      <c r="CJ20" s="88"/>
      <c r="CK20" s="88"/>
      <c r="CL20" s="88"/>
      <c r="CM20" s="88"/>
      <c r="CN20" s="88"/>
      <c r="CO20" s="88"/>
      <c r="CP20" s="88"/>
      <c r="CQ20" s="88"/>
      <c r="CR20" s="88"/>
      <c r="CS20" s="88"/>
      <c r="CT20" s="88"/>
      <c r="CU20" s="88"/>
      <c r="CV20" s="88"/>
      <c r="CW20" s="88"/>
      <c r="CX20" s="88"/>
      <c r="CY20" s="88"/>
      <c r="CZ20" s="88"/>
      <c r="DA20" s="88"/>
      <c r="DB20" s="88"/>
      <c r="DC20" s="88"/>
      <c r="DD20" s="88"/>
      <c r="DE20" s="88"/>
      <c r="DF20" s="88"/>
      <c r="DG20" s="88"/>
      <c r="DH20" s="88"/>
      <c r="DI20" s="88"/>
      <c r="DJ20" s="88"/>
      <c r="DK20" s="88"/>
      <c r="DL20" s="88"/>
      <c r="DM20" s="88"/>
      <c r="DN20" s="88"/>
      <c r="DO20" s="88"/>
      <c r="DP20" s="88"/>
      <c r="DQ20" s="88"/>
      <c r="DR20" s="88"/>
      <c r="DS20" s="88"/>
      <c r="DT20" s="88"/>
      <c r="DU20" s="88"/>
      <c r="DV20" s="88"/>
      <c r="DW20" s="88"/>
      <c r="DX20" s="88"/>
      <c r="DY20" s="88"/>
      <c r="DZ20" s="88"/>
      <c r="EA20" s="88"/>
      <c r="EB20" s="88"/>
      <c r="EC20" s="88"/>
      <c r="ED20" s="88"/>
      <c r="EE20" s="88"/>
      <c r="EF20" s="88"/>
      <c r="EG20" s="88"/>
      <c r="EH20" s="88"/>
      <c r="EI20" s="88"/>
      <c r="EJ20" s="88"/>
      <c r="EK20" s="88"/>
      <c r="EL20" s="88"/>
      <c r="EM20" s="88"/>
      <c r="EN20" s="88"/>
      <c r="EO20" s="88"/>
      <c r="EP20" s="88"/>
      <c r="EQ20" s="88"/>
      <c r="ER20" s="88"/>
      <c r="ES20" s="88"/>
      <c r="ET20" s="88"/>
      <c r="EU20" s="88"/>
      <c r="EV20" s="88"/>
      <c r="EW20" s="88"/>
      <c r="EX20" s="88"/>
      <c r="EY20" s="88"/>
      <c r="EZ20" s="88"/>
      <c r="FA20" s="88"/>
      <c r="FB20" s="88"/>
      <c r="FC20" s="88"/>
      <c r="FD20" s="88"/>
      <c r="FE20" s="88"/>
      <c r="FF20" s="88"/>
      <c r="FG20" s="88"/>
      <c r="FH20" s="88"/>
      <c r="FI20" s="88"/>
      <c r="FJ20" s="88"/>
      <c r="FK20" s="88"/>
      <c r="FL20" s="88"/>
      <c r="FM20" s="88"/>
      <c r="FN20" s="88"/>
      <c r="FO20" s="88"/>
      <c r="FP20" s="88"/>
      <c r="FQ20" s="88"/>
      <c r="FR20" s="88"/>
      <c r="FS20" s="88"/>
      <c r="FT20" s="88"/>
      <c r="FU20" s="88"/>
      <c r="FV20" s="88"/>
      <c r="FW20" s="88"/>
      <c r="FX20" s="88"/>
      <c r="FY20" s="88"/>
      <c r="FZ20" s="88"/>
      <c r="GA20" s="88"/>
      <c r="GB20" s="88"/>
      <c r="GC20" s="88"/>
      <c r="GD20" s="88"/>
      <c r="GE20" s="88"/>
      <c r="GF20" s="88"/>
      <c r="GG20" s="88"/>
      <c r="GH20" s="88"/>
      <c r="GI20" s="88"/>
      <c r="GJ20" s="88"/>
      <c r="GK20" s="88"/>
      <c r="GL20" s="88"/>
      <c r="GM20" s="88"/>
      <c r="GN20" s="88"/>
      <c r="GO20" s="88"/>
      <c r="GP20" s="88"/>
      <c r="GQ20" s="88"/>
      <c r="GR20" s="88"/>
      <c r="GS20" s="88"/>
      <c r="GT20" s="88"/>
      <c r="GU20" s="88"/>
      <c r="GV20" s="88"/>
      <c r="GW20" s="88"/>
      <c r="GX20" s="88"/>
      <c r="GY20" s="88"/>
      <c r="GZ20" s="88"/>
      <c r="HA20" s="88"/>
      <c r="HB20" s="88"/>
      <c r="HC20" s="88"/>
      <c r="HD20" s="88"/>
      <c r="HE20" s="88"/>
      <c r="HF20" s="88"/>
      <c r="HG20" s="88"/>
      <c r="HH20" s="88"/>
      <c r="HI20" s="88"/>
      <c r="HJ20" s="88"/>
      <c r="HK20" s="88"/>
      <c r="HL20" s="88"/>
      <c r="HM20" s="88"/>
      <c r="HN20" s="88"/>
      <c r="HO20" s="88"/>
      <c r="HP20" s="88"/>
      <c r="HQ20" s="88"/>
      <c r="HR20" s="88"/>
      <c r="HS20" s="88"/>
      <c r="HT20" s="88"/>
      <c r="HU20" s="88"/>
      <c r="HV20" s="88"/>
      <c r="HW20" s="88"/>
      <c r="HX20" s="88"/>
      <c r="HY20" s="88"/>
      <c r="HZ20" s="88"/>
      <c r="IA20" s="88"/>
      <c r="IB20" s="88"/>
      <c r="IC20" s="88"/>
      <c r="ID20" s="88"/>
      <c r="IE20" s="88"/>
      <c r="IF20" s="88"/>
      <c r="IG20" s="88"/>
      <c r="IH20" s="88"/>
      <c r="II20" s="88"/>
      <c r="IJ20" s="88"/>
      <c r="IK20" s="88"/>
      <c r="IL20" s="88"/>
      <c r="IM20" s="88"/>
      <c r="IN20" s="88"/>
      <c r="IO20" s="88"/>
      <c r="IP20" s="88"/>
      <c r="IQ20" s="88"/>
      <c r="IR20" s="88"/>
      <c r="IS20" s="88"/>
      <c r="IT20" s="88"/>
      <c r="IU20" s="88"/>
      <c r="IV20" s="88"/>
      <c r="IW20" s="88"/>
      <c r="IX20" s="88"/>
      <c r="IY20" s="88"/>
      <c r="IZ20" s="88"/>
      <c r="JA20" s="88"/>
      <c r="JB20" s="88"/>
    </row>
    <row r="21" spans="1:262" ht="15" thickBot="1">
      <c r="AN21" s="899"/>
      <c r="AO21" s="88"/>
      <c r="AP21" s="88"/>
      <c r="AQ21" s="88"/>
      <c r="AR21" s="88"/>
      <c r="AS21" s="88"/>
      <c r="AT21" s="88"/>
      <c r="AU21" s="88"/>
      <c r="AV21" s="88"/>
      <c r="AW21" s="88"/>
      <c r="AX21" s="88"/>
      <c r="AY21" s="88"/>
      <c r="AZ21" s="88"/>
      <c r="BA21" s="88"/>
      <c r="BB21" s="88"/>
      <c r="BC21" s="88"/>
      <c r="BD21" s="88"/>
      <c r="BE21" s="88"/>
      <c r="BF21" s="88"/>
      <c r="BG21" s="88"/>
      <c r="BH21" s="88"/>
      <c r="BI21" s="88"/>
      <c r="BJ21" s="88"/>
      <c r="BK21" s="88"/>
      <c r="BL21" s="88"/>
      <c r="BM21" s="88"/>
      <c r="BN21" s="88"/>
      <c r="BO21" s="88"/>
      <c r="BP21" s="88"/>
      <c r="BQ21" s="88"/>
      <c r="BR21" s="88"/>
      <c r="BS21" s="88"/>
      <c r="BT21" s="88"/>
      <c r="BU21" s="88"/>
      <c r="BV21" s="88"/>
      <c r="BW21" s="88"/>
      <c r="BX21" s="88"/>
      <c r="BY21" s="88"/>
      <c r="BZ21" s="88"/>
      <c r="CA21" s="88"/>
      <c r="CB21" s="88"/>
      <c r="CC21" s="88"/>
      <c r="CD21" s="88"/>
      <c r="CE21" s="88"/>
      <c r="CF21" s="88"/>
      <c r="CG21" s="88"/>
      <c r="CH21" s="88"/>
      <c r="CI21" s="88"/>
      <c r="CJ21" s="88"/>
      <c r="CK21" s="88"/>
      <c r="CL21" s="88"/>
      <c r="CM21" s="88"/>
      <c r="CN21" s="88"/>
      <c r="CO21" s="88"/>
      <c r="CP21" s="88"/>
      <c r="CQ21" s="88"/>
      <c r="CR21" s="88"/>
      <c r="CS21" s="88"/>
      <c r="CT21" s="88"/>
      <c r="CU21" s="88"/>
      <c r="CV21" s="88"/>
      <c r="CW21" s="88"/>
      <c r="CX21" s="88"/>
      <c r="CY21" s="88"/>
      <c r="CZ21" s="88"/>
      <c r="DA21" s="88"/>
      <c r="DB21" s="88"/>
      <c r="DC21" s="88"/>
      <c r="DD21" s="88"/>
      <c r="DE21" s="88"/>
      <c r="DF21" s="88"/>
      <c r="DG21" s="88"/>
      <c r="DH21" s="88"/>
      <c r="DI21" s="88"/>
      <c r="DJ21" s="88"/>
      <c r="DK21" s="88"/>
      <c r="DL21" s="88"/>
      <c r="DM21" s="88"/>
      <c r="DN21" s="88"/>
      <c r="DO21" s="88"/>
      <c r="DP21" s="88"/>
      <c r="DQ21" s="88"/>
      <c r="DR21" s="88"/>
      <c r="DS21" s="88"/>
      <c r="DT21" s="88"/>
      <c r="DU21" s="88"/>
      <c r="DV21" s="88"/>
      <c r="DW21" s="88"/>
      <c r="DX21" s="88"/>
      <c r="DY21" s="88"/>
      <c r="DZ21" s="88"/>
      <c r="EA21" s="88"/>
      <c r="EB21" s="88"/>
      <c r="EC21" s="88"/>
      <c r="ED21" s="88"/>
      <c r="EE21" s="88"/>
      <c r="EF21" s="88"/>
      <c r="EG21" s="88"/>
      <c r="EH21" s="88"/>
      <c r="EI21" s="88"/>
      <c r="EJ21" s="88"/>
      <c r="EK21" s="88"/>
      <c r="EL21" s="88"/>
      <c r="EM21" s="88"/>
      <c r="EN21" s="88"/>
      <c r="EO21" s="88"/>
      <c r="EP21" s="88"/>
      <c r="EQ21" s="88"/>
      <c r="ER21" s="88"/>
      <c r="ES21" s="88"/>
      <c r="ET21" s="88"/>
      <c r="EU21" s="88"/>
      <c r="EV21" s="88"/>
      <c r="EW21" s="88"/>
      <c r="EX21" s="88"/>
      <c r="EY21" s="88"/>
      <c r="EZ21" s="88"/>
      <c r="FA21" s="88"/>
      <c r="FB21" s="88"/>
      <c r="FC21" s="88"/>
      <c r="FD21" s="88"/>
      <c r="FE21" s="88"/>
      <c r="FF21" s="88"/>
      <c r="FG21" s="88"/>
      <c r="FH21" s="88"/>
      <c r="FI21" s="88"/>
      <c r="FJ21" s="88"/>
      <c r="FK21" s="88"/>
      <c r="FL21" s="88"/>
      <c r="FM21" s="88"/>
      <c r="FN21" s="88"/>
      <c r="FO21" s="88"/>
      <c r="FP21" s="88"/>
      <c r="FQ21" s="88"/>
      <c r="FR21" s="88"/>
      <c r="FS21" s="88"/>
      <c r="FT21" s="88"/>
      <c r="FU21" s="88"/>
      <c r="FV21" s="88"/>
      <c r="FW21" s="88"/>
      <c r="FX21" s="88"/>
      <c r="FY21" s="88"/>
      <c r="FZ21" s="88"/>
      <c r="GA21" s="88"/>
      <c r="GB21" s="88"/>
      <c r="GC21" s="88"/>
      <c r="GD21" s="88"/>
      <c r="GE21" s="88"/>
      <c r="GF21" s="88"/>
      <c r="GG21" s="88"/>
      <c r="GH21" s="88"/>
      <c r="GI21" s="88"/>
      <c r="GJ21" s="88"/>
      <c r="GK21" s="88"/>
      <c r="GL21" s="88"/>
      <c r="GM21" s="88"/>
      <c r="GN21" s="88"/>
      <c r="GO21" s="88"/>
      <c r="GP21" s="88"/>
      <c r="GQ21" s="88"/>
      <c r="GR21" s="88"/>
      <c r="GS21" s="88"/>
      <c r="GT21" s="88"/>
      <c r="GU21" s="88"/>
      <c r="GV21" s="88"/>
      <c r="GW21" s="88"/>
      <c r="GX21" s="88"/>
      <c r="GY21" s="88"/>
      <c r="GZ21" s="88"/>
      <c r="HA21" s="88"/>
      <c r="HB21" s="88"/>
      <c r="HC21" s="88"/>
      <c r="HD21" s="88"/>
      <c r="HE21" s="88"/>
      <c r="HF21" s="88"/>
      <c r="HG21" s="88"/>
      <c r="HH21" s="88"/>
      <c r="HI21" s="88"/>
      <c r="HJ21" s="88"/>
      <c r="HK21" s="88"/>
      <c r="HL21" s="88"/>
      <c r="HM21" s="88"/>
      <c r="HN21" s="88"/>
      <c r="HO21" s="88"/>
      <c r="HP21" s="88"/>
      <c r="HQ21" s="88"/>
      <c r="HR21" s="88"/>
      <c r="HS21" s="88"/>
      <c r="HT21" s="88"/>
      <c r="HU21" s="88"/>
      <c r="HV21" s="88"/>
      <c r="HW21" s="88"/>
      <c r="HX21" s="88"/>
      <c r="HY21" s="88"/>
      <c r="HZ21" s="88"/>
      <c r="IA21" s="88"/>
      <c r="IB21" s="88"/>
      <c r="IC21" s="88"/>
      <c r="ID21" s="88"/>
      <c r="IE21" s="88"/>
      <c r="IF21" s="88"/>
      <c r="IG21" s="88"/>
      <c r="IH21" s="88"/>
      <c r="II21" s="88"/>
      <c r="IJ21" s="88"/>
      <c r="IK21" s="88"/>
      <c r="IL21" s="88"/>
      <c r="IM21" s="88"/>
      <c r="IN21" s="88"/>
      <c r="IO21" s="88"/>
      <c r="IP21" s="88"/>
      <c r="IQ21" s="88"/>
      <c r="IR21" s="88"/>
      <c r="IS21" s="88"/>
      <c r="IT21" s="88"/>
      <c r="IU21" s="88"/>
      <c r="IV21" s="88"/>
      <c r="IW21" s="88"/>
      <c r="IX21" s="88"/>
      <c r="IY21" s="88"/>
      <c r="IZ21" s="88"/>
      <c r="JA21" s="88"/>
      <c r="JB21" s="88"/>
    </row>
    <row r="22" spans="1:262" ht="16.5">
      <c r="B22" s="301"/>
      <c r="C22" s="910"/>
      <c r="D22" s="910"/>
      <c r="E22" s="910"/>
      <c r="F22" s="910"/>
      <c r="G22" s="910"/>
      <c r="H22" s="910"/>
      <c r="I22" s="910"/>
      <c r="J22" s="910"/>
      <c r="K22" s="910"/>
      <c r="L22" s="910"/>
      <c r="M22" s="323"/>
      <c r="N22" s="323"/>
      <c r="O22" s="323"/>
      <c r="P22" s="323"/>
      <c r="Q22" s="323"/>
      <c r="R22" s="323"/>
      <c r="S22" s="323"/>
      <c r="T22" s="323"/>
      <c r="U22" s="323"/>
      <c r="V22" s="323"/>
      <c r="W22" s="323"/>
      <c r="X22" s="323"/>
      <c r="Y22" s="323"/>
      <c r="Z22" s="323"/>
      <c r="AA22" s="323"/>
      <c r="AB22" s="323"/>
      <c r="AC22" s="323"/>
      <c r="AD22" s="323"/>
      <c r="AE22" s="323"/>
      <c r="AF22" s="323"/>
      <c r="AG22" s="323"/>
      <c r="AH22" s="323"/>
      <c r="AI22" s="323"/>
      <c r="AJ22" s="323"/>
      <c r="AK22" s="323"/>
      <c r="AL22" s="323"/>
      <c r="AM22" s="323"/>
      <c r="AN22" s="746"/>
      <c r="AO22" s="88"/>
      <c r="AP22" s="88"/>
      <c r="AQ22" s="88"/>
      <c r="AR22" s="88"/>
      <c r="AS22" s="88"/>
      <c r="AT22" s="88"/>
      <c r="AU22" s="88"/>
      <c r="AV22" s="88"/>
      <c r="AW22" s="88"/>
      <c r="AX22" s="88"/>
      <c r="AY22" s="88"/>
      <c r="AZ22" s="88"/>
      <c r="BA22" s="88"/>
      <c r="BB22" s="88"/>
      <c r="BC22" s="88"/>
      <c r="BD22" s="88"/>
      <c r="BE22" s="88"/>
      <c r="BF22" s="88"/>
      <c r="BG22" s="88"/>
      <c r="BH22" s="88"/>
      <c r="BI22" s="88"/>
      <c r="BJ22" s="88"/>
      <c r="BK22" s="88"/>
      <c r="BL22" s="88"/>
      <c r="BM22" s="88"/>
      <c r="BN22" s="88"/>
      <c r="BO22" s="88"/>
      <c r="BP22" s="88"/>
      <c r="BQ22" s="88"/>
      <c r="BR22" s="88"/>
      <c r="BS22" s="88"/>
      <c r="BT22" s="88"/>
      <c r="BU22" s="88"/>
      <c r="BV22" s="88"/>
      <c r="BW22" s="88"/>
      <c r="BX22" s="88"/>
      <c r="BY22" s="88"/>
      <c r="BZ22" s="88"/>
      <c r="CA22" s="88"/>
      <c r="CB22" s="88"/>
      <c r="CC22" s="88"/>
      <c r="CD22" s="88"/>
      <c r="CE22" s="88"/>
      <c r="CF22" s="88"/>
      <c r="CG22" s="88"/>
      <c r="CH22" s="88"/>
      <c r="CI22" s="88"/>
      <c r="CJ22" s="88"/>
      <c r="CK22" s="88"/>
      <c r="CL22" s="88"/>
      <c r="CM22" s="88"/>
      <c r="CN22" s="88"/>
      <c r="CO22" s="88"/>
      <c r="CP22" s="88"/>
      <c r="CQ22" s="88"/>
      <c r="CR22" s="88"/>
      <c r="CS22" s="88"/>
      <c r="CT22" s="88"/>
      <c r="CU22" s="88"/>
      <c r="CV22" s="88"/>
      <c r="CW22" s="88"/>
      <c r="CX22" s="88"/>
      <c r="CY22" s="88"/>
      <c r="CZ22" s="88"/>
      <c r="DA22" s="88"/>
      <c r="DB22" s="88"/>
      <c r="DC22" s="88"/>
      <c r="DD22" s="88"/>
      <c r="DE22" s="88"/>
      <c r="DF22" s="88"/>
      <c r="DG22" s="88"/>
      <c r="DH22" s="88"/>
      <c r="DI22" s="88"/>
      <c r="DJ22" s="88"/>
      <c r="DK22" s="88"/>
      <c r="DL22" s="88"/>
      <c r="DM22" s="88"/>
      <c r="DN22" s="88"/>
      <c r="DO22" s="88"/>
      <c r="DP22" s="88"/>
      <c r="DQ22" s="88"/>
      <c r="DR22" s="88"/>
      <c r="DS22" s="88"/>
      <c r="DT22" s="88"/>
      <c r="DU22" s="88"/>
      <c r="DV22" s="88"/>
      <c r="DW22" s="88"/>
      <c r="DX22" s="88"/>
      <c r="DY22" s="88"/>
      <c r="DZ22" s="88"/>
      <c r="EA22" s="88"/>
      <c r="EB22" s="88"/>
      <c r="EC22" s="88"/>
      <c r="ED22" s="88"/>
      <c r="EE22" s="88"/>
      <c r="EF22" s="88"/>
      <c r="EG22" s="88"/>
      <c r="EH22" s="88"/>
      <c r="EI22" s="88"/>
      <c r="EJ22" s="88"/>
      <c r="EK22" s="88"/>
      <c r="EL22" s="88"/>
      <c r="EM22" s="88"/>
      <c r="EN22" s="88"/>
      <c r="EO22" s="88"/>
      <c r="EP22" s="88"/>
      <c r="EQ22" s="88"/>
      <c r="ER22" s="88"/>
      <c r="ES22" s="88"/>
      <c r="ET22" s="88"/>
      <c r="EU22" s="88"/>
      <c r="EV22" s="88"/>
      <c r="EW22" s="88"/>
      <c r="EX22" s="88"/>
      <c r="EY22" s="88"/>
      <c r="EZ22" s="88"/>
      <c r="FA22" s="88"/>
      <c r="FB22" s="88"/>
      <c r="FC22" s="88"/>
      <c r="FD22" s="88"/>
      <c r="FE22" s="88"/>
      <c r="FF22" s="88"/>
      <c r="FG22" s="88"/>
      <c r="FH22" s="88"/>
      <c r="FI22" s="88"/>
      <c r="FJ22" s="88"/>
      <c r="FK22" s="88"/>
      <c r="FL22" s="88"/>
      <c r="FM22" s="88"/>
      <c r="FN22" s="88"/>
      <c r="FO22" s="88"/>
      <c r="FP22" s="88"/>
      <c r="FQ22" s="88"/>
      <c r="FR22" s="88"/>
      <c r="FS22" s="88"/>
      <c r="FT22" s="88"/>
      <c r="FU22" s="88"/>
      <c r="FV22" s="88"/>
      <c r="FW22" s="88"/>
      <c r="FX22" s="88"/>
      <c r="FY22" s="88"/>
      <c r="FZ22" s="88"/>
      <c r="GA22" s="88"/>
      <c r="GB22" s="88"/>
      <c r="GC22" s="88"/>
      <c r="GD22" s="88"/>
      <c r="GE22" s="88"/>
      <c r="GF22" s="88"/>
      <c r="GG22" s="88"/>
      <c r="GH22" s="88"/>
      <c r="GI22" s="88"/>
      <c r="GJ22" s="88"/>
      <c r="GK22" s="88"/>
      <c r="GL22" s="88"/>
      <c r="GM22" s="88"/>
      <c r="GN22" s="88"/>
      <c r="GO22" s="88"/>
      <c r="GP22" s="88"/>
      <c r="GQ22" s="88"/>
      <c r="GR22" s="88"/>
      <c r="GS22" s="88"/>
      <c r="GT22" s="88"/>
      <c r="GU22" s="88"/>
      <c r="GV22" s="88"/>
      <c r="GW22" s="88"/>
      <c r="GX22" s="88"/>
      <c r="GY22" s="88"/>
      <c r="GZ22" s="88"/>
      <c r="HA22" s="88"/>
      <c r="HB22" s="88"/>
      <c r="HC22" s="88"/>
      <c r="HD22" s="88"/>
      <c r="HE22" s="88"/>
      <c r="HF22" s="88"/>
      <c r="HG22" s="88"/>
      <c r="HH22" s="88"/>
      <c r="HI22" s="88"/>
      <c r="HJ22" s="88"/>
      <c r="HK22" s="88"/>
      <c r="HL22" s="88"/>
      <c r="HM22" s="88"/>
      <c r="HN22" s="88"/>
      <c r="HO22" s="88"/>
      <c r="HP22" s="88"/>
      <c r="HQ22" s="88"/>
      <c r="HR22" s="88"/>
      <c r="HS22" s="88"/>
      <c r="HT22" s="88"/>
      <c r="HU22" s="88"/>
      <c r="HV22" s="88"/>
      <c r="HW22" s="88"/>
      <c r="HX22" s="88"/>
      <c r="HY22" s="88"/>
      <c r="HZ22" s="88"/>
      <c r="IA22" s="88"/>
      <c r="IB22" s="88"/>
      <c r="IC22" s="88"/>
      <c r="ID22" s="88"/>
      <c r="IE22" s="88"/>
      <c r="IF22" s="88"/>
      <c r="IG22" s="88"/>
      <c r="IH22" s="88"/>
      <c r="II22" s="88"/>
      <c r="IJ22" s="88"/>
      <c r="IK22" s="88"/>
      <c r="IL22" s="88"/>
      <c r="IM22" s="88"/>
      <c r="IN22" s="88"/>
      <c r="IO22" s="88"/>
      <c r="IP22" s="88"/>
      <c r="IQ22" s="88"/>
      <c r="IR22" s="88"/>
      <c r="IS22" s="88"/>
      <c r="IT22" s="88"/>
      <c r="IU22" s="88"/>
      <c r="IV22" s="88"/>
      <c r="IW22" s="88"/>
      <c r="IX22" s="88"/>
      <c r="IY22" s="88"/>
      <c r="IZ22" s="88"/>
      <c r="JA22" s="88"/>
      <c r="JB22" s="88"/>
    </row>
    <row r="23" spans="1:262" ht="16.5">
      <c r="B23" s="300"/>
      <c r="C23" s="703"/>
      <c r="D23" s="300"/>
      <c r="E23" s="300"/>
      <c r="F23" s="300"/>
      <c r="G23" s="300"/>
      <c r="H23" s="300"/>
      <c r="I23" s="300"/>
      <c r="J23" s="300"/>
      <c r="K23" s="300"/>
      <c r="L23" s="300"/>
      <c r="M23" s="300"/>
      <c r="N23" s="612"/>
      <c r="O23" s="300"/>
      <c r="P23" s="300"/>
      <c r="Q23" s="300"/>
      <c r="R23" s="300"/>
      <c r="S23" s="300"/>
      <c r="T23" s="300"/>
      <c r="U23" s="300"/>
      <c r="V23" s="300"/>
      <c r="W23" s="300"/>
      <c r="X23" s="300"/>
      <c r="Y23" s="300"/>
      <c r="Z23" s="300"/>
      <c r="AA23" s="300"/>
      <c r="AB23" s="300"/>
      <c r="AC23" s="300"/>
      <c r="AD23" s="300"/>
      <c r="AE23" s="300"/>
      <c r="AF23" s="300"/>
      <c r="AG23" s="300"/>
      <c r="AH23" s="300"/>
      <c r="AI23" s="300"/>
      <c r="AJ23" s="300"/>
      <c r="AK23" s="300"/>
      <c r="AL23" s="300"/>
      <c r="AM23" s="300"/>
      <c r="AN23" s="300"/>
      <c r="AO23" s="88"/>
      <c r="AP23" s="88"/>
      <c r="AQ23" s="88"/>
      <c r="AR23" s="88"/>
      <c r="AS23" s="88"/>
      <c r="AT23" s="88"/>
      <c r="AU23" s="88"/>
      <c r="AV23" s="88"/>
      <c r="AW23" s="88"/>
      <c r="AX23" s="88"/>
      <c r="AY23" s="88"/>
      <c r="AZ23" s="88"/>
      <c r="BA23" s="88"/>
      <c r="BB23" s="88"/>
      <c r="BC23" s="88"/>
      <c r="BD23" s="88"/>
      <c r="BE23" s="88"/>
      <c r="BF23" s="88"/>
      <c r="BG23" s="88"/>
      <c r="BH23" s="88"/>
      <c r="BI23" s="88"/>
      <c r="BJ23" s="88"/>
      <c r="BK23" s="88"/>
      <c r="BL23" s="88"/>
      <c r="BM23" s="88"/>
      <c r="BN23" s="88"/>
      <c r="BO23" s="88"/>
      <c r="BP23" s="88"/>
      <c r="BQ23" s="88"/>
      <c r="BR23" s="88"/>
      <c r="BS23" s="88"/>
      <c r="BT23" s="88"/>
      <c r="BU23" s="88"/>
      <c r="BV23" s="88"/>
      <c r="BW23" s="88"/>
      <c r="BX23" s="88"/>
      <c r="BY23" s="88"/>
      <c r="BZ23" s="88"/>
      <c r="CA23" s="88"/>
      <c r="CB23" s="88"/>
      <c r="CC23" s="88"/>
      <c r="CD23" s="88"/>
      <c r="CE23" s="88"/>
      <c r="CF23" s="88"/>
      <c r="CG23" s="88"/>
      <c r="CH23" s="88"/>
      <c r="CI23" s="88"/>
      <c r="CJ23" s="88"/>
      <c r="CK23" s="88"/>
      <c r="CL23" s="88"/>
      <c r="CM23" s="88"/>
      <c r="CN23" s="88"/>
      <c r="CO23" s="88"/>
      <c r="CP23" s="88"/>
      <c r="CQ23" s="88"/>
      <c r="CR23" s="88"/>
      <c r="CS23" s="88"/>
      <c r="CT23" s="88"/>
      <c r="CU23" s="88"/>
      <c r="CV23" s="88"/>
      <c r="CW23" s="88"/>
      <c r="CX23" s="88"/>
      <c r="CY23" s="88"/>
      <c r="CZ23" s="88"/>
      <c r="DA23" s="88"/>
      <c r="DB23" s="88"/>
      <c r="DC23" s="88"/>
      <c r="DD23" s="88"/>
      <c r="DE23" s="88"/>
      <c r="DF23" s="88"/>
      <c r="DG23" s="88"/>
      <c r="DH23" s="88"/>
      <c r="DI23" s="88"/>
      <c r="DJ23" s="88"/>
      <c r="DK23" s="88"/>
      <c r="DL23" s="88"/>
      <c r="DM23" s="88"/>
      <c r="DN23" s="88"/>
      <c r="DO23" s="88"/>
      <c r="DP23" s="88"/>
      <c r="DQ23" s="88"/>
      <c r="DR23" s="88"/>
      <c r="DS23" s="88"/>
      <c r="DT23" s="88"/>
      <c r="DU23" s="88"/>
      <c r="DV23" s="88"/>
      <c r="DW23" s="88"/>
      <c r="DX23" s="88"/>
      <c r="DY23" s="88"/>
      <c r="DZ23" s="88"/>
      <c r="EA23" s="88"/>
      <c r="EB23" s="88"/>
      <c r="EC23" s="88"/>
      <c r="ED23" s="88"/>
      <c r="EE23" s="88"/>
      <c r="EF23" s="88"/>
      <c r="EG23" s="88"/>
      <c r="EH23" s="88"/>
      <c r="EI23" s="88"/>
      <c r="EJ23" s="88"/>
      <c r="EK23" s="88"/>
      <c r="EL23" s="88"/>
      <c r="EM23" s="88"/>
      <c r="EN23" s="88"/>
      <c r="EO23" s="88"/>
      <c r="EP23" s="88"/>
      <c r="EQ23" s="88"/>
      <c r="ER23" s="88"/>
      <c r="ES23" s="88"/>
      <c r="ET23" s="88"/>
      <c r="EU23" s="88"/>
      <c r="EV23" s="88"/>
      <c r="EW23" s="88"/>
      <c r="EX23" s="88"/>
      <c r="EY23" s="88"/>
      <c r="EZ23" s="88"/>
      <c r="FA23" s="88"/>
      <c r="FB23" s="88"/>
      <c r="FC23" s="88"/>
      <c r="FD23" s="88"/>
      <c r="FE23" s="88"/>
      <c r="FF23" s="88"/>
      <c r="FG23" s="88"/>
      <c r="FH23" s="88"/>
      <c r="FI23" s="88"/>
      <c r="FJ23" s="88"/>
      <c r="FK23" s="88"/>
      <c r="FL23" s="88"/>
      <c r="FM23" s="88"/>
      <c r="FN23" s="88"/>
      <c r="FO23" s="88"/>
      <c r="FP23" s="88"/>
      <c r="FQ23" s="88"/>
      <c r="FR23" s="88"/>
      <c r="FS23" s="88"/>
      <c r="FT23" s="88"/>
      <c r="FU23" s="88"/>
      <c r="FV23" s="88"/>
      <c r="FW23" s="88"/>
      <c r="FX23" s="88"/>
      <c r="FY23" s="88"/>
      <c r="FZ23" s="88"/>
      <c r="GA23" s="88"/>
      <c r="GB23" s="88"/>
      <c r="GC23" s="88"/>
      <c r="GD23" s="88"/>
      <c r="GE23" s="88"/>
      <c r="GF23" s="88"/>
      <c r="GG23" s="88"/>
      <c r="GH23" s="88"/>
      <c r="GI23" s="88"/>
      <c r="GJ23" s="88"/>
      <c r="GK23" s="88"/>
      <c r="GL23" s="88"/>
      <c r="GM23" s="88"/>
      <c r="GN23" s="88"/>
      <c r="GO23" s="88"/>
      <c r="GP23" s="88"/>
      <c r="GQ23" s="88"/>
      <c r="GR23" s="88"/>
      <c r="GS23" s="88"/>
      <c r="GT23" s="88"/>
      <c r="GU23" s="88"/>
      <c r="GV23" s="88"/>
      <c r="GW23" s="88"/>
      <c r="GX23" s="88"/>
      <c r="GY23" s="88"/>
      <c r="GZ23" s="88"/>
      <c r="HA23" s="88"/>
      <c r="HB23" s="88"/>
      <c r="HC23" s="88"/>
      <c r="HD23" s="88"/>
      <c r="HE23" s="88"/>
      <c r="HF23" s="88"/>
      <c r="HG23" s="88"/>
      <c r="HH23" s="88"/>
      <c r="HI23" s="88"/>
      <c r="HJ23" s="88"/>
      <c r="HK23" s="88"/>
      <c r="HL23" s="88"/>
      <c r="HM23" s="88"/>
      <c r="HN23" s="88"/>
      <c r="HO23" s="88"/>
      <c r="HP23" s="88"/>
      <c r="HQ23" s="88"/>
      <c r="HR23" s="88"/>
      <c r="HS23" s="88"/>
      <c r="HT23" s="88"/>
      <c r="HU23" s="88"/>
      <c r="HV23" s="88"/>
      <c r="HW23" s="88"/>
      <c r="HX23" s="88"/>
      <c r="HY23" s="88"/>
      <c r="HZ23" s="88"/>
      <c r="IA23" s="88"/>
      <c r="IB23" s="88"/>
      <c r="IC23" s="88"/>
      <c r="ID23" s="88"/>
      <c r="IE23" s="88"/>
      <c r="IF23" s="88"/>
      <c r="IG23" s="88"/>
      <c r="IH23" s="88"/>
      <c r="II23" s="88"/>
      <c r="IJ23" s="88"/>
      <c r="IK23" s="88"/>
      <c r="IL23" s="88"/>
      <c r="IM23" s="88"/>
      <c r="IN23" s="88"/>
      <c r="IO23" s="88"/>
      <c r="IP23" s="88"/>
      <c r="IQ23" s="88"/>
      <c r="IR23" s="88"/>
      <c r="IS23" s="88"/>
      <c r="IT23" s="88"/>
      <c r="IU23" s="88"/>
      <c r="IV23" s="88"/>
      <c r="IW23" s="88"/>
      <c r="IX23" s="88"/>
      <c r="IY23" s="88"/>
      <c r="IZ23" s="88"/>
      <c r="JA23" s="88"/>
      <c r="JB23" s="88"/>
    </row>
    <row r="24" spans="1:262">
      <c r="N24" s="336"/>
      <c r="P24" s="336"/>
      <c r="Q24" s="336"/>
      <c r="AO24" s="88"/>
      <c r="AP24" s="88"/>
      <c r="AQ24" s="88"/>
      <c r="AR24" s="88"/>
      <c r="AS24" s="88"/>
      <c r="AT24" s="88"/>
      <c r="AU24" s="88"/>
      <c r="AV24" s="88"/>
      <c r="AW24" s="88"/>
      <c r="AX24" s="88"/>
      <c r="AY24" s="88"/>
      <c r="AZ24" s="88"/>
      <c r="BA24" s="88"/>
      <c r="BB24" s="88"/>
      <c r="BC24" s="88"/>
      <c r="BD24" s="88"/>
      <c r="BE24" s="88"/>
      <c r="BF24" s="88"/>
      <c r="BG24" s="88"/>
      <c r="BH24" s="88"/>
      <c r="BI24" s="88"/>
      <c r="BJ24" s="88"/>
      <c r="BK24" s="88"/>
      <c r="BL24" s="88"/>
      <c r="BM24" s="88"/>
      <c r="BN24" s="88"/>
      <c r="BO24" s="88"/>
      <c r="BP24" s="88"/>
      <c r="BQ24" s="88"/>
      <c r="BR24" s="88"/>
      <c r="BS24" s="88"/>
      <c r="BT24" s="88"/>
      <c r="BU24" s="88"/>
      <c r="BV24" s="88"/>
      <c r="BW24" s="88"/>
      <c r="BX24" s="88"/>
      <c r="BY24" s="88"/>
      <c r="BZ24" s="88"/>
      <c r="CA24" s="88"/>
      <c r="CB24" s="88"/>
      <c r="CC24" s="88"/>
      <c r="CD24" s="88"/>
      <c r="CE24" s="88"/>
      <c r="CF24" s="88"/>
      <c r="CG24" s="88"/>
      <c r="CH24" s="88"/>
      <c r="CI24" s="88"/>
      <c r="CJ24" s="88"/>
      <c r="CK24" s="88"/>
      <c r="CL24" s="88"/>
      <c r="CM24" s="88"/>
      <c r="CN24" s="88"/>
      <c r="CO24" s="88"/>
      <c r="CP24" s="88"/>
      <c r="CQ24" s="88"/>
      <c r="CR24" s="88"/>
      <c r="CS24" s="88"/>
      <c r="CT24" s="88"/>
      <c r="CU24" s="88"/>
      <c r="CV24" s="88"/>
      <c r="CW24" s="88"/>
      <c r="CX24" s="88"/>
      <c r="CY24" s="88"/>
      <c r="CZ24" s="88"/>
      <c r="DA24" s="88"/>
      <c r="DB24" s="88"/>
      <c r="DC24" s="88"/>
      <c r="DD24" s="88"/>
      <c r="DE24" s="88"/>
      <c r="DF24" s="88"/>
      <c r="DG24" s="88"/>
      <c r="DH24" s="88"/>
      <c r="DI24" s="88"/>
      <c r="DJ24" s="88"/>
      <c r="DK24" s="88"/>
      <c r="DL24" s="88"/>
      <c r="DM24" s="88"/>
      <c r="DN24" s="88"/>
      <c r="DO24" s="88"/>
      <c r="DP24" s="88"/>
      <c r="DQ24" s="88"/>
      <c r="DR24" s="88"/>
      <c r="DS24" s="88"/>
      <c r="DT24" s="88"/>
      <c r="DU24" s="88"/>
      <c r="DV24" s="88"/>
      <c r="DW24" s="88"/>
      <c r="DX24" s="88"/>
      <c r="DY24" s="88"/>
      <c r="DZ24" s="88"/>
      <c r="EA24" s="88"/>
      <c r="EB24" s="88"/>
      <c r="EC24" s="88"/>
      <c r="ED24" s="88"/>
      <c r="EE24" s="88"/>
      <c r="EF24" s="88"/>
      <c r="EG24" s="88"/>
      <c r="EH24" s="88"/>
      <c r="EI24" s="88"/>
      <c r="EJ24" s="88"/>
      <c r="EK24" s="88"/>
      <c r="EL24" s="88"/>
      <c r="EM24" s="88"/>
      <c r="EN24" s="88"/>
      <c r="EO24" s="88"/>
      <c r="EP24" s="88"/>
      <c r="EQ24" s="88"/>
      <c r="ER24" s="88"/>
      <c r="ES24" s="88"/>
      <c r="ET24" s="88"/>
      <c r="EU24" s="88"/>
      <c r="EV24" s="88"/>
      <c r="EW24" s="88"/>
      <c r="EX24" s="88"/>
      <c r="EY24" s="88"/>
      <c r="EZ24" s="88"/>
      <c r="FA24" s="88"/>
      <c r="FB24" s="88"/>
      <c r="FC24" s="88"/>
      <c r="FD24" s="88"/>
      <c r="FE24" s="88"/>
      <c r="FF24" s="88"/>
      <c r="FG24" s="88"/>
      <c r="FH24" s="88"/>
      <c r="FI24" s="88"/>
      <c r="FJ24" s="88"/>
      <c r="FK24" s="88"/>
      <c r="FL24" s="88"/>
      <c r="FM24" s="88"/>
      <c r="FN24" s="88"/>
      <c r="FO24" s="88"/>
      <c r="FP24" s="88"/>
      <c r="FQ24" s="88"/>
      <c r="FR24" s="88"/>
      <c r="FS24" s="88"/>
      <c r="FT24" s="88"/>
      <c r="FU24" s="88"/>
      <c r="FV24" s="88"/>
      <c r="FW24" s="88"/>
      <c r="FX24" s="88"/>
      <c r="FY24" s="88"/>
      <c r="FZ24" s="88"/>
      <c r="GA24" s="88"/>
      <c r="GB24" s="88"/>
      <c r="GC24" s="88"/>
      <c r="GD24" s="88"/>
      <c r="GE24" s="88"/>
      <c r="GF24" s="88"/>
      <c r="GG24" s="88"/>
      <c r="GH24" s="88"/>
      <c r="GI24" s="88"/>
      <c r="GJ24" s="88"/>
      <c r="GK24" s="88"/>
      <c r="GL24" s="88"/>
      <c r="GM24" s="88"/>
      <c r="GN24" s="88"/>
      <c r="GO24" s="88"/>
      <c r="GP24" s="88"/>
      <c r="GQ24" s="88"/>
      <c r="GR24" s="88"/>
      <c r="GS24" s="88"/>
      <c r="GT24" s="88"/>
      <c r="GU24" s="88"/>
      <c r="GV24" s="88"/>
      <c r="GW24" s="88"/>
      <c r="GX24" s="88"/>
      <c r="GY24" s="88"/>
      <c r="GZ24" s="88"/>
      <c r="HA24" s="88"/>
      <c r="HB24" s="88"/>
      <c r="HC24" s="88"/>
      <c r="HD24" s="88"/>
      <c r="HE24" s="88"/>
      <c r="HF24" s="88"/>
      <c r="HG24" s="88"/>
      <c r="HH24" s="88"/>
      <c r="HI24" s="88"/>
      <c r="HJ24" s="88"/>
      <c r="HK24" s="88"/>
      <c r="HL24" s="88"/>
      <c r="HM24" s="88"/>
      <c r="HN24" s="88"/>
      <c r="HO24" s="88"/>
      <c r="HP24" s="88"/>
      <c r="HQ24" s="88"/>
      <c r="HR24" s="88"/>
      <c r="HS24" s="88"/>
      <c r="HT24" s="88"/>
      <c r="HU24" s="88"/>
      <c r="HV24" s="88"/>
      <c r="HW24" s="88"/>
      <c r="HX24" s="88"/>
      <c r="HY24" s="88"/>
      <c r="HZ24" s="88"/>
      <c r="IA24" s="88"/>
      <c r="IB24" s="88"/>
      <c r="IC24" s="88"/>
      <c r="ID24" s="88"/>
      <c r="IE24" s="88"/>
      <c r="IF24" s="88"/>
      <c r="IG24" s="88"/>
      <c r="IH24" s="88"/>
      <c r="II24" s="88"/>
      <c r="IJ24" s="88"/>
      <c r="IK24" s="88"/>
      <c r="IL24" s="88"/>
      <c r="IM24" s="88"/>
      <c r="IN24" s="88"/>
      <c r="IO24" s="88"/>
      <c r="IP24" s="88"/>
      <c r="IQ24" s="88"/>
      <c r="IR24" s="88"/>
      <c r="IS24" s="88"/>
      <c r="IT24" s="88"/>
      <c r="IU24" s="88"/>
      <c r="IV24" s="88"/>
      <c r="IW24" s="88"/>
      <c r="IX24" s="88"/>
      <c r="IY24" s="88"/>
      <c r="IZ24" s="88"/>
      <c r="JA24" s="88"/>
      <c r="JB24" s="88"/>
    </row>
    <row r="25" spans="1:262">
      <c r="N25" s="336"/>
      <c r="P25" s="336"/>
      <c r="Q25" s="336"/>
      <c r="AO25" s="88"/>
      <c r="AP25" s="88"/>
      <c r="AQ25" s="88"/>
      <c r="AR25" s="88"/>
      <c r="AS25" s="88"/>
      <c r="AT25" s="88"/>
      <c r="AU25" s="88"/>
      <c r="AV25" s="88"/>
      <c r="AW25" s="88"/>
      <c r="AX25" s="88"/>
      <c r="AY25" s="88"/>
      <c r="AZ25" s="88"/>
      <c r="BA25" s="88"/>
      <c r="BB25" s="88"/>
      <c r="BC25" s="88"/>
      <c r="BD25" s="88"/>
      <c r="BE25" s="88"/>
      <c r="BF25" s="88"/>
      <c r="BG25" s="88"/>
      <c r="BH25" s="88"/>
      <c r="BI25" s="88"/>
      <c r="BJ25" s="88"/>
      <c r="BK25" s="88"/>
      <c r="BL25" s="88"/>
      <c r="BM25" s="88"/>
      <c r="BN25" s="88"/>
      <c r="BO25" s="88"/>
      <c r="BP25" s="88"/>
      <c r="BQ25" s="88"/>
      <c r="BR25" s="88"/>
      <c r="BS25" s="88"/>
      <c r="BT25" s="88"/>
      <c r="BU25" s="88"/>
      <c r="BV25" s="88"/>
      <c r="BW25" s="88"/>
      <c r="BX25" s="88"/>
      <c r="BY25" s="88"/>
      <c r="BZ25" s="88"/>
      <c r="CA25" s="88"/>
      <c r="CB25" s="88"/>
      <c r="CC25" s="88"/>
      <c r="CD25" s="88"/>
      <c r="CE25" s="88"/>
      <c r="CF25" s="88"/>
      <c r="CG25" s="88"/>
      <c r="CH25" s="88"/>
      <c r="CI25" s="88"/>
      <c r="CJ25" s="88"/>
      <c r="CK25" s="88"/>
      <c r="CL25" s="88"/>
      <c r="CM25" s="88"/>
      <c r="CN25" s="88"/>
      <c r="CO25" s="88"/>
      <c r="CP25" s="88"/>
      <c r="CQ25" s="88"/>
      <c r="CR25" s="88"/>
      <c r="CS25" s="88"/>
      <c r="CT25" s="88"/>
      <c r="CU25" s="88"/>
      <c r="CV25" s="88"/>
      <c r="CW25" s="88"/>
      <c r="CX25" s="88"/>
      <c r="CY25" s="88"/>
      <c r="CZ25" s="88"/>
      <c r="DA25" s="88"/>
      <c r="DB25" s="88"/>
      <c r="DC25" s="88"/>
      <c r="DD25" s="88"/>
      <c r="DE25" s="88"/>
      <c r="DF25" s="88"/>
      <c r="DG25" s="88"/>
      <c r="DH25" s="88"/>
      <c r="DI25" s="88"/>
      <c r="DJ25" s="88"/>
      <c r="DK25" s="88"/>
      <c r="DL25" s="88"/>
      <c r="DM25" s="88"/>
      <c r="DN25" s="88"/>
      <c r="DO25" s="88"/>
      <c r="DP25" s="88"/>
      <c r="DQ25" s="88"/>
      <c r="DR25" s="88"/>
      <c r="DS25" s="88"/>
      <c r="DT25" s="88"/>
      <c r="DU25" s="88"/>
      <c r="DV25" s="88"/>
      <c r="DW25" s="88"/>
      <c r="DX25" s="88"/>
      <c r="DY25" s="88"/>
      <c r="DZ25" s="88"/>
      <c r="EA25" s="88"/>
      <c r="EB25" s="88"/>
      <c r="EC25" s="88"/>
      <c r="ED25" s="88"/>
      <c r="EE25" s="88"/>
      <c r="EF25" s="88"/>
      <c r="EG25" s="88"/>
      <c r="EH25" s="88"/>
      <c r="EI25" s="88"/>
      <c r="EJ25" s="88"/>
      <c r="EK25" s="88"/>
      <c r="EL25" s="88"/>
      <c r="EM25" s="88"/>
      <c r="EN25" s="88"/>
      <c r="EO25" s="88"/>
      <c r="EP25" s="88"/>
      <c r="EQ25" s="88"/>
      <c r="ER25" s="88"/>
      <c r="ES25" s="88"/>
      <c r="ET25" s="88"/>
      <c r="EU25" s="88"/>
      <c r="EV25" s="88"/>
      <c r="EW25" s="88"/>
      <c r="EX25" s="88"/>
      <c r="EY25" s="88"/>
      <c r="EZ25" s="88"/>
      <c r="FA25" s="88"/>
      <c r="FB25" s="88"/>
      <c r="FC25" s="88"/>
      <c r="FD25" s="88"/>
      <c r="FE25" s="88"/>
      <c r="FF25" s="88"/>
      <c r="FG25" s="88"/>
      <c r="FH25" s="88"/>
      <c r="FI25" s="88"/>
      <c r="FJ25" s="88"/>
      <c r="FK25" s="88"/>
      <c r="FL25" s="88"/>
      <c r="FM25" s="88"/>
      <c r="FN25" s="88"/>
      <c r="FO25" s="88"/>
      <c r="FP25" s="88"/>
      <c r="FQ25" s="88"/>
      <c r="FR25" s="88"/>
      <c r="FS25" s="88"/>
      <c r="FT25" s="88"/>
      <c r="FU25" s="88"/>
      <c r="FV25" s="88"/>
      <c r="FW25" s="88"/>
      <c r="FX25" s="88"/>
      <c r="FY25" s="88"/>
      <c r="FZ25" s="88"/>
      <c r="GA25" s="88"/>
      <c r="GB25" s="88"/>
      <c r="GC25" s="88"/>
      <c r="GD25" s="88"/>
      <c r="GE25" s="88"/>
      <c r="GF25" s="88"/>
      <c r="GG25" s="88"/>
      <c r="GH25" s="88"/>
      <c r="GI25" s="88"/>
      <c r="GJ25" s="88"/>
      <c r="GK25" s="88"/>
      <c r="GL25" s="88"/>
      <c r="GM25" s="88"/>
      <c r="GN25" s="88"/>
      <c r="GO25" s="88"/>
      <c r="GP25" s="88"/>
      <c r="GQ25" s="88"/>
      <c r="GR25" s="88"/>
      <c r="GS25" s="88"/>
      <c r="GT25" s="88"/>
      <c r="GU25" s="88"/>
      <c r="GV25" s="88"/>
      <c r="GW25" s="88"/>
      <c r="GX25" s="88"/>
      <c r="GY25" s="88"/>
      <c r="GZ25" s="88"/>
      <c r="HA25" s="88"/>
      <c r="HB25" s="88"/>
      <c r="HC25" s="88"/>
      <c r="HD25" s="88"/>
      <c r="HE25" s="88"/>
      <c r="HF25" s="88"/>
      <c r="HG25" s="88"/>
      <c r="HH25" s="88"/>
      <c r="HI25" s="88"/>
      <c r="HJ25" s="88"/>
      <c r="HK25" s="88"/>
      <c r="HL25" s="88"/>
      <c r="HM25" s="88"/>
      <c r="HN25" s="88"/>
      <c r="HO25" s="88"/>
      <c r="HP25" s="88"/>
      <c r="HQ25" s="88"/>
      <c r="HR25" s="88"/>
      <c r="HS25" s="88"/>
      <c r="HT25" s="88"/>
      <c r="HU25" s="88"/>
      <c r="HV25" s="88"/>
      <c r="HW25" s="88"/>
      <c r="HX25" s="88"/>
      <c r="HY25" s="88"/>
      <c r="HZ25" s="88"/>
      <c r="IA25" s="88"/>
      <c r="IB25" s="88"/>
      <c r="IC25" s="88"/>
      <c r="ID25" s="88"/>
      <c r="IE25" s="88"/>
      <c r="IF25" s="88"/>
      <c r="IG25" s="88"/>
      <c r="IH25" s="88"/>
      <c r="II25" s="88"/>
      <c r="IJ25" s="88"/>
      <c r="IK25" s="88"/>
      <c r="IL25" s="88"/>
      <c r="IM25" s="88"/>
      <c r="IN25" s="88"/>
      <c r="IO25" s="88"/>
      <c r="IP25" s="88"/>
      <c r="IQ25" s="88"/>
      <c r="IR25" s="88"/>
      <c r="IS25" s="88"/>
      <c r="IT25" s="88"/>
      <c r="IU25" s="88"/>
      <c r="IV25" s="88"/>
      <c r="IW25" s="88"/>
      <c r="IX25" s="88"/>
      <c r="IY25" s="88"/>
      <c r="IZ25" s="88"/>
      <c r="JA25" s="88"/>
      <c r="JB25" s="88"/>
    </row>
    <row r="26" spans="1:262">
      <c r="N26" s="336"/>
      <c r="P26" s="336"/>
      <c r="Q26" s="336"/>
      <c r="AO26" s="88"/>
      <c r="AP26" s="88"/>
      <c r="AQ26" s="88"/>
      <c r="AR26" s="88"/>
      <c r="AS26" s="88"/>
      <c r="AT26" s="88"/>
      <c r="AU26" s="88"/>
      <c r="AV26" s="88"/>
      <c r="AW26" s="88"/>
      <c r="AX26" s="88"/>
      <c r="AY26" s="88"/>
      <c r="AZ26" s="88"/>
      <c r="BA26" s="88"/>
      <c r="BB26" s="88"/>
      <c r="BC26" s="88"/>
      <c r="BD26" s="88"/>
      <c r="BE26" s="88"/>
      <c r="BF26" s="88"/>
      <c r="BG26" s="88"/>
      <c r="BH26" s="88"/>
      <c r="BI26" s="88"/>
      <c r="BJ26" s="88"/>
      <c r="BK26" s="88"/>
      <c r="BL26" s="88"/>
      <c r="BM26" s="88"/>
      <c r="BN26" s="88"/>
      <c r="BO26" s="88"/>
      <c r="BP26" s="88"/>
      <c r="BQ26" s="88"/>
      <c r="BR26" s="88"/>
      <c r="BS26" s="88"/>
      <c r="BT26" s="88"/>
      <c r="BU26" s="88"/>
      <c r="BV26" s="88"/>
      <c r="BW26" s="88"/>
      <c r="BX26" s="88"/>
      <c r="BY26" s="88"/>
      <c r="BZ26" s="88"/>
      <c r="CA26" s="88"/>
      <c r="CB26" s="88"/>
      <c r="CC26" s="88"/>
      <c r="CD26" s="88"/>
      <c r="CE26" s="88"/>
      <c r="CF26" s="88"/>
      <c r="CG26" s="88"/>
      <c r="CH26" s="88"/>
      <c r="CI26" s="88"/>
      <c r="CJ26" s="88"/>
      <c r="CK26" s="88"/>
      <c r="CL26" s="88"/>
      <c r="CM26" s="88"/>
      <c r="CN26" s="88"/>
      <c r="CO26" s="88"/>
      <c r="CP26" s="88"/>
      <c r="CQ26" s="88"/>
      <c r="CR26" s="88"/>
      <c r="CS26" s="88"/>
      <c r="CT26" s="88"/>
      <c r="CU26" s="88"/>
      <c r="CV26" s="88"/>
      <c r="CW26" s="88"/>
      <c r="CX26" s="88"/>
      <c r="CY26" s="88"/>
      <c r="CZ26" s="88"/>
      <c r="DA26" s="88"/>
      <c r="DB26" s="88"/>
      <c r="DC26" s="88"/>
      <c r="DD26" s="88"/>
      <c r="DE26" s="88"/>
      <c r="DF26" s="88"/>
      <c r="DG26" s="88"/>
      <c r="DH26" s="88"/>
      <c r="DI26" s="88"/>
      <c r="DJ26" s="88"/>
      <c r="DK26" s="88"/>
      <c r="DL26" s="88"/>
      <c r="DM26" s="88"/>
      <c r="DN26" s="88"/>
      <c r="DO26" s="88"/>
      <c r="DP26" s="88"/>
      <c r="DQ26" s="88"/>
      <c r="DR26" s="88"/>
      <c r="DS26" s="88"/>
      <c r="DT26" s="88"/>
      <c r="DU26" s="88"/>
      <c r="DV26" s="88"/>
      <c r="DW26" s="88"/>
      <c r="DX26" s="88"/>
      <c r="DY26" s="88"/>
      <c r="DZ26" s="88"/>
      <c r="EA26" s="88"/>
      <c r="EB26" s="88"/>
      <c r="EC26" s="88"/>
      <c r="ED26" s="88"/>
      <c r="EE26" s="88"/>
      <c r="EF26" s="88"/>
      <c r="EG26" s="88"/>
      <c r="EH26" s="88"/>
      <c r="EI26" s="88"/>
      <c r="EJ26" s="88"/>
      <c r="EK26" s="88"/>
      <c r="EL26" s="88"/>
      <c r="EM26" s="88"/>
      <c r="EN26" s="88"/>
      <c r="EO26" s="88"/>
      <c r="EP26" s="88"/>
      <c r="EQ26" s="88"/>
      <c r="ER26" s="88"/>
      <c r="ES26" s="88"/>
      <c r="ET26" s="88"/>
      <c r="EU26" s="88"/>
      <c r="EV26" s="88"/>
      <c r="EW26" s="88"/>
      <c r="EX26" s="88"/>
      <c r="EY26" s="88"/>
      <c r="EZ26" s="88"/>
      <c r="FA26" s="88"/>
      <c r="FB26" s="88"/>
      <c r="FC26" s="88"/>
      <c r="FD26" s="88"/>
      <c r="FE26" s="88"/>
      <c r="FF26" s="88"/>
      <c r="FG26" s="88"/>
      <c r="FH26" s="88"/>
      <c r="FI26" s="88"/>
      <c r="FJ26" s="88"/>
      <c r="FK26" s="88"/>
      <c r="FL26" s="88"/>
      <c r="FM26" s="88"/>
      <c r="FN26" s="88"/>
      <c r="FO26" s="88"/>
      <c r="FP26" s="88"/>
      <c r="FQ26" s="88"/>
      <c r="FR26" s="88"/>
      <c r="FS26" s="88"/>
      <c r="FT26" s="88"/>
      <c r="FU26" s="88"/>
      <c r="FV26" s="88"/>
      <c r="FW26" s="88"/>
      <c r="FX26" s="88"/>
      <c r="FY26" s="88"/>
      <c r="FZ26" s="88"/>
      <c r="GA26" s="88"/>
      <c r="GB26" s="88"/>
      <c r="GC26" s="88"/>
      <c r="GD26" s="88"/>
      <c r="GE26" s="88"/>
      <c r="GF26" s="88"/>
      <c r="GG26" s="88"/>
      <c r="GH26" s="88"/>
      <c r="GI26" s="88"/>
      <c r="GJ26" s="88"/>
      <c r="GK26" s="88"/>
      <c r="GL26" s="88"/>
      <c r="GM26" s="88"/>
      <c r="GN26" s="88"/>
      <c r="GO26" s="88"/>
      <c r="GP26" s="88"/>
      <c r="GQ26" s="88"/>
      <c r="GR26" s="88"/>
      <c r="GS26" s="88"/>
      <c r="GT26" s="88"/>
      <c r="GU26" s="88"/>
      <c r="GV26" s="88"/>
      <c r="GW26" s="88"/>
      <c r="GX26" s="88"/>
      <c r="GY26" s="88"/>
      <c r="GZ26" s="88"/>
      <c r="HA26" s="88"/>
      <c r="HB26" s="88"/>
      <c r="HC26" s="88"/>
      <c r="HD26" s="88"/>
      <c r="HE26" s="88"/>
      <c r="HF26" s="88"/>
      <c r="HG26" s="88"/>
      <c r="HH26" s="88"/>
      <c r="HI26" s="88"/>
      <c r="HJ26" s="88"/>
      <c r="HK26" s="88"/>
      <c r="HL26" s="88"/>
      <c r="HM26" s="88"/>
      <c r="HN26" s="88"/>
      <c r="HO26" s="88"/>
      <c r="HP26" s="88"/>
      <c r="HQ26" s="88"/>
      <c r="HR26" s="88"/>
      <c r="HS26" s="88"/>
      <c r="HT26" s="88"/>
      <c r="HU26" s="88"/>
      <c r="HV26" s="88"/>
      <c r="HW26" s="88"/>
      <c r="HX26" s="88"/>
      <c r="HY26" s="88"/>
      <c r="HZ26" s="88"/>
      <c r="IA26" s="88"/>
      <c r="IB26" s="88"/>
      <c r="IC26" s="88"/>
      <c r="ID26" s="88"/>
      <c r="IE26" s="88"/>
      <c r="IF26" s="88"/>
      <c r="IG26" s="88"/>
      <c r="IH26" s="88"/>
      <c r="II26" s="88"/>
      <c r="IJ26" s="88"/>
      <c r="IK26" s="88"/>
      <c r="IL26" s="88"/>
      <c r="IM26" s="88"/>
      <c r="IN26" s="88"/>
      <c r="IO26" s="88"/>
      <c r="IP26" s="88"/>
      <c r="IQ26" s="88"/>
      <c r="IR26" s="88"/>
      <c r="IS26" s="88"/>
      <c r="IT26" s="88"/>
      <c r="IU26" s="88"/>
      <c r="IV26" s="88"/>
      <c r="IW26" s="88"/>
      <c r="IX26" s="88"/>
      <c r="IY26" s="88"/>
      <c r="IZ26" s="88"/>
      <c r="JA26" s="88"/>
      <c r="JB26" s="88"/>
    </row>
    <row r="27" spans="1:262">
      <c r="A27" s="88"/>
      <c r="B27" s="88"/>
      <c r="C27" s="88"/>
      <c r="D27" s="88"/>
      <c r="N27" s="613"/>
      <c r="O27" s="336"/>
      <c r="P27" s="613"/>
      <c r="Q27" s="613"/>
      <c r="R27" s="336"/>
      <c r="S27" s="88"/>
      <c r="T27" s="88"/>
      <c r="U27" s="88"/>
      <c r="V27" s="88"/>
      <c r="W27" s="88"/>
      <c r="X27" s="88"/>
      <c r="Y27" s="88"/>
      <c r="Z27" s="88"/>
      <c r="AA27" s="88"/>
      <c r="AB27" s="88"/>
      <c r="AC27" s="88"/>
      <c r="AD27" s="88"/>
      <c r="AE27" s="88"/>
      <c r="AF27" s="88"/>
      <c r="AG27" s="88"/>
      <c r="AH27" s="88"/>
      <c r="AI27" s="88"/>
      <c r="AJ27" s="88"/>
      <c r="AK27" s="88"/>
      <c r="AL27" s="88"/>
      <c r="AM27" s="88"/>
      <c r="AN27" s="88"/>
      <c r="AO27" s="88"/>
      <c r="AP27" s="88"/>
      <c r="AQ27" s="88"/>
      <c r="AR27" s="88"/>
      <c r="AS27" s="88"/>
      <c r="AT27" s="88"/>
      <c r="AU27" s="88"/>
      <c r="AV27" s="88"/>
      <c r="AW27" s="88"/>
      <c r="AX27" s="88"/>
      <c r="AY27" s="88"/>
      <c r="AZ27" s="88"/>
      <c r="BA27" s="88"/>
      <c r="BB27" s="88"/>
      <c r="BC27" s="88"/>
      <c r="BD27" s="88"/>
      <c r="BE27" s="88"/>
      <c r="BF27" s="88"/>
      <c r="BG27" s="88"/>
      <c r="BH27" s="88"/>
      <c r="BI27" s="88"/>
      <c r="BJ27" s="88"/>
      <c r="BK27" s="88"/>
      <c r="BL27" s="88"/>
      <c r="BM27" s="88"/>
      <c r="BN27" s="88"/>
      <c r="BO27" s="88"/>
      <c r="BP27" s="88"/>
      <c r="BQ27" s="88"/>
      <c r="BR27" s="88"/>
      <c r="BS27" s="88"/>
      <c r="BT27" s="88"/>
      <c r="BU27" s="88"/>
      <c r="BV27" s="88"/>
      <c r="BW27" s="88"/>
      <c r="BX27" s="88"/>
      <c r="BY27" s="88"/>
      <c r="BZ27" s="88"/>
      <c r="CA27" s="88"/>
      <c r="CB27" s="88"/>
      <c r="CC27" s="88"/>
      <c r="CD27" s="88"/>
      <c r="CE27" s="88"/>
      <c r="CF27" s="88"/>
      <c r="CG27" s="88"/>
      <c r="CH27" s="88"/>
      <c r="CI27" s="88"/>
      <c r="CJ27" s="88"/>
      <c r="CK27" s="88"/>
      <c r="CL27" s="88"/>
      <c r="CM27" s="88"/>
      <c r="CN27" s="88"/>
      <c r="CO27" s="88"/>
      <c r="CP27" s="88"/>
      <c r="CQ27" s="88"/>
      <c r="CR27" s="88"/>
      <c r="CS27" s="88"/>
      <c r="CT27" s="88"/>
      <c r="CU27" s="88"/>
      <c r="CV27" s="88"/>
      <c r="CW27" s="88"/>
      <c r="CX27" s="88"/>
      <c r="CY27" s="88"/>
      <c r="CZ27" s="88"/>
      <c r="DA27" s="88"/>
      <c r="DB27" s="88"/>
      <c r="DC27" s="88"/>
      <c r="DD27" s="88"/>
      <c r="DE27" s="88"/>
      <c r="DF27" s="88"/>
      <c r="DG27" s="88"/>
      <c r="DH27" s="88"/>
      <c r="DI27" s="88"/>
      <c r="DJ27" s="88"/>
      <c r="DK27" s="88"/>
      <c r="DL27" s="88"/>
      <c r="DM27" s="88"/>
      <c r="DN27" s="88"/>
      <c r="DO27" s="88"/>
      <c r="DP27" s="88"/>
      <c r="DQ27" s="88"/>
      <c r="DR27" s="88"/>
      <c r="DS27" s="88"/>
      <c r="DT27" s="88"/>
      <c r="DU27" s="88"/>
      <c r="DV27" s="88"/>
      <c r="DW27" s="88"/>
      <c r="DX27" s="88"/>
      <c r="DY27" s="88"/>
      <c r="DZ27" s="88"/>
      <c r="EA27" s="88"/>
      <c r="EB27" s="88"/>
      <c r="EC27" s="88"/>
      <c r="ED27" s="88"/>
      <c r="EE27" s="88"/>
      <c r="EF27" s="88"/>
      <c r="EG27" s="88"/>
      <c r="EH27" s="88"/>
      <c r="EI27" s="88"/>
      <c r="EJ27" s="88"/>
      <c r="EK27" s="88"/>
      <c r="EL27" s="88"/>
      <c r="EM27" s="88"/>
      <c r="EN27" s="88"/>
      <c r="EO27" s="88"/>
      <c r="EP27" s="88"/>
      <c r="EQ27" s="88"/>
      <c r="ER27" s="88"/>
      <c r="ES27" s="88"/>
      <c r="ET27" s="88"/>
      <c r="EU27" s="88"/>
      <c r="EV27" s="88"/>
      <c r="EW27" s="88"/>
      <c r="EX27" s="88"/>
      <c r="EY27" s="88"/>
      <c r="EZ27" s="88"/>
      <c r="FA27" s="88"/>
      <c r="FB27" s="88"/>
      <c r="FC27" s="88"/>
      <c r="FD27" s="88"/>
      <c r="FE27" s="88"/>
      <c r="FF27" s="88"/>
      <c r="FG27" s="88"/>
      <c r="FH27" s="88"/>
      <c r="FI27" s="88"/>
      <c r="FJ27" s="88"/>
      <c r="FK27" s="88"/>
      <c r="FL27" s="88"/>
      <c r="FM27" s="88"/>
      <c r="FN27" s="88"/>
      <c r="FO27" s="88"/>
      <c r="FP27" s="88"/>
      <c r="FQ27" s="88"/>
      <c r="FR27" s="88"/>
      <c r="FS27" s="88"/>
      <c r="FT27" s="88"/>
      <c r="FU27" s="88"/>
      <c r="FV27" s="88"/>
      <c r="FW27" s="88"/>
      <c r="FX27" s="88"/>
      <c r="FY27" s="88"/>
      <c r="FZ27" s="88"/>
      <c r="GA27" s="88"/>
      <c r="GB27" s="88"/>
      <c r="GC27" s="88"/>
      <c r="GD27" s="88"/>
      <c r="GE27" s="88"/>
      <c r="GF27" s="88"/>
      <c r="GG27" s="88"/>
      <c r="GH27" s="88"/>
      <c r="GI27" s="88"/>
      <c r="GJ27" s="88"/>
      <c r="GK27" s="88"/>
      <c r="GL27" s="88"/>
      <c r="GM27" s="88"/>
      <c r="GN27" s="88"/>
      <c r="GO27" s="88"/>
      <c r="GP27" s="88"/>
      <c r="GQ27" s="88"/>
      <c r="GR27" s="88"/>
      <c r="GS27" s="88"/>
      <c r="GT27" s="88"/>
      <c r="GU27" s="88"/>
      <c r="GV27" s="88"/>
      <c r="GW27" s="88"/>
      <c r="GX27" s="88"/>
      <c r="GY27" s="88"/>
      <c r="GZ27" s="88"/>
      <c r="HA27" s="88"/>
      <c r="HB27" s="88"/>
      <c r="HC27" s="88"/>
      <c r="HD27" s="88"/>
      <c r="HE27" s="88"/>
      <c r="HF27" s="88"/>
      <c r="HG27" s="88"/>
      <c r="HH27" s="88"/>
      <c r="HI27" s="88"/>
      <c r="HJ27" s="88"/>
      <c r="HK27" s="88"/>
      <c r="HL27" s="88"/>
      <c r="HM27" s="88"/>
      <c r="HN27" s="88"/>
      <c r="HO27" s="88"/>
      <c r="HP27" s="88"/>
      <c r="HQ27" s="88"/>
      <c r="HR27" s="88"/>
      <c r="HS27" s="88"/>
      <c r="HT27" s="88"/>
      <c r="HU27" s="88"/>
      <c r="HV27" s="88"/>
      <c r="HW27" s="88"/>
      <c r="HX27" s="88"/>
      <c r="HY27" s="88"/>
      <c r="HZ27" s="88"/>
      <c r="IA27" s="88"/>
      <c r="IB27" s="88"/>
      <c r="IC27" s="88"/>
      <c r="ID27" s="88"/>
      <c r="IE27" s="88"/>
      <c r="IF27" s="88"/>
      <c r="IG27" s="88"/>
      <c r="IH27" s="88"/>
      <c r="II27" s="88"/>
      <c r="IJ27" s="88"/>
      <c r="IK27" s="88"/>
      <c r="IL27" s="88"/>
      <c r="IM27" s="88"/>
      <c r="IN27" s="88"/>
      <c r="IO27" s="88"/>
      <c r="IP27" s="88"/>
      <c r="IQ27" s="88"/>
      <c r="IR27" s="88"/>
      <c r="IS27" s="88"/>
      <c r="IT27" s="88"/>
      <c r="IU27" s="88"/>
      <c r="IV27" s="88"/>
      <c r="IW27" s="88"/>
      <c r="IX27" s="88"/>
      <c r="IY27" s="88"/>
      <c r="IZ27" s="88"/>
      <c r="JA27" s="88"/>
      <c r="JB27" s="88"/>
    </row>
    <row r="28" spans="1:262">
      <c r="A28" s="88"/>
      <c r="B28" s="88"/>
      <c r="C28" s="88"/>
      <c r="D28" s="88"/>
      <c r="E28" s="95">
        <v>4</v>
      </c>
      <c r="S28" s="88"/>
      <c r="T28" s="88"/>
      <c r="U28" s="88"/>
      <c r="V28" s="88"/>
      <c r="W28" s="88"/>
      <c r="X28" s="88"/>
      <c r="Y28" s="88"/>
      <c r="Z28" s="88"/>
      <c r="AA28" s="88"/>
      <c r="AB28" s="88"/>
      <c r="AC28" s="88"/>
      <c r="AD28" s="88"/>
      <c r="AE28" s="88"/>
      <c r="AF28" s="88"/>
      <c r="AG28" s="88"/>
      <c r="AH28" s="88"/>
      <c r="AI28" s="88"/>
      <c r="AJ28" s="88"/>
      <c r="AK28" s="88"/>
      <c r="AL28" s="88"/>
      <c r="AM28" s="88"/>
      <c r="AN28" s="88"/>
      <c r="AO28" s="88"/>
      <c r="AP28" s="88"/>
      <c r="AQ28" s="88"/>
      <c r="AR28" s="88"/>
      <c r="AS28" s="88"/>
      <c r="AT28" s="88"/>
      <c r="AU28" s="88"/>
      <c r="AV28" s="88"/>
      <c r="AW28" s="88"/>
      <c r="AX28" s="88"/>
      <c r="AY28" s="88"/>
      <c r="AZ28" s="88"/>
      <c r="BA28" s="88"/>
      <c r="BB28" s="88"/>
      <c r="BC28" s="88"/>
      <c r="BD28" s="88"/>
      <c r="BE28" s="88"/>
      <c r="BF28" s="88"/>
      <c r="BG28" s="88"/>
      <c r="BH28" s="88"/>
      <c r="BI28" s="88"/>
      <c r="BJ28" s="88"/>
      <c r="BK28" s="88"/>
      <c r="BL28" s="88"/>
      <c r="BM28" s="88"/>
      <c r="BN28" s="88"/>
      <c r="BO28" s="88"/>
      <c r="BP28" s="88"/>
      <c r="BQ28" s="88"/>
      <c r="BR28" s="88"/>
      <c r="BS28" s="88"/>
      <c r="BT28" s="88"/>
      <c r="BU28" s="88"/>
      <c r="BV28" s="88"/>
      <c r="BW28" s="88"/>
      <c r="BX28" s="88"/>
      <c r="BY28" s="88"/>
      <c r="BZ28" s="88"/>
      <c r="CA28" s="88"/>
      <c r="CB28" s="88"/>
      <c r="CC28" s="88"/>
      <c r="CD28" s="88"/>
      <c r="CE28" s="88"/>
      <c r="CF28" s="88"/>
      <c r="CG28" s="88"/>
      <c r="CH28" s="88"/>
      <c r="CI28" s="88"/>
      <c r="CJ28" s="88"/>
      <c r="CK28" s="88"/>
      <c r="CL28" s="88"/>
      <c r="CM28" s="88"/>
      <c r="CN28" s="88"/>
      <c r="CO28" s="88"/>
      <c r="CP28" s="88"/>
      <c r="CQ28" s="88"/>
      <c r="CR28" s="88"/>
      <c r="CS28" s="88"/>
      <c r="CT28" s="88"/>
      <c r="CU28" s="88"/>
      <c r="CV28" s="88"/>
      <c r="CW28" s="88"/>
      <c r="CX28" s="88"/>
      <c r="CY28" s="88"/>
      <c r="CZ28" s="88"/>
      <c r="DA28" s="88"/>
      <c r="DB28" s="88"/>
      <c r="DC28" s="88"/>
      <c r="DD28" s="88"/>
      <c r="DE28" s="88"/>
      <c r="DF28" s="88"/>
      <c r="DG28" s="88"/>
      <c r="DH28" s="88"/>
      <c r="DI28" s="88"/>
      <c r="DJ28" s="88"/>
      <c r="DK28" s="88"/>
      <c r="DL28" s="88"/>
      <c r="DM28" s="88"/>
      <c r="DN28" s="88"/>
      <c r="DO28" s="88"/>
      <c r="DP28" s="88"/>
      <c r="DQ28" s="88"/>
      <c r="DR28" s="88"/>
      <c r="DS28" s="88"/>
      <c r="DT28" s="88"/>
      <c r="DU28" s="88"/>
      <c r="DV28" s="88"/>
      <c r="DW28" s="88"/>
      <c r="DX28" s="88"/>
      <c r="DY28" s="88"/>
      <c r="DZ28" s="88"/>
      <c r="EA28" s="88"/>
      <c r="EB28" s="88"/>
      <c r="EC28" s="88"/>
      <c r="ED28" s="88"/>
      <c r="EE28" s="88"/>
      <c r="EF28" s="88"/>
      <c r="EG28" s="88"/>
      <c r="EH28" s="88"/>
      <c r="EI28" s="88"/>
      <c r="EJ28" s="88"/>
      <c r="EK28" s="88"/>
      <c r="EL28" s="88"/>
      <c r="EM28" s="88"/>
      <c r="EN28" s="88"/>
      <c r="EO28" s="88"/>
      <c r="EP28" s="88"/>
      <c r="EQ28" s="88"/>
      <c r="ER28" s="88"/>
      <c r="ES28" s="88"/>
      <c r="ET28" s="88"/>
      <c r="EU28" s="88"/>
      <c r="EV28" s="88"/>
      <c r="EW28" s="88"/>
      <c r="EX28" s="88"/>
      <c r="EY28" s="88"/>
      <c r="EZ28" s="88"/>
      <c r="FA28" s="88"/>
      <c r="FB28" s="88"/>
      <c r="FC28" s="88"/>
      <c r="FD28" s="88"/>
      <c r="FE28" s="88"/>
      <c r="FF28" s="88"/>
      <c r="FG28" s="88"/>
      <c r="FH28" s="88"/>
      <c r="FI28" s="88"/>
      <c r="FJ28" s="88"/>
      <c r="FK28" s="88"/>
      <c r="FL28" s="88"/>
      <c r="FM28" s="88"/>
      <c r="FN28" s="88"/>
      <c r="FO28" s="88"/>
      <c r="FP28" s="88"/>
      <c r="FQ28" s="88"/>
      <c r="FR28" s="88"/>
      <c r="FS28" s="88"/>
      <c r="FT28" s="88"/>
      <c r="FU28" s="88"/>
      <c r="FV28" s="88"/>
      <c r="FW28" s="88"/>
      <c r="FX28" s="88"/>
      <c r="FY28" s="88"/>
      <c r="FZ28" s="88"/>
      <c r="GA28" s="88"/>
      <c r="GB28" s="88"/>
      <c r="GC28" s="88"/>
      <c r="GD28" s="88"/>
      <c r="GE28" s="88"/>
      <c r="GF28" s="88"/>
      <c r="GG28" s="88"/>
      <c r="GH28" s="88"/>
      <c r="GI28" s="88"/>
      <c r="GJ28" s="88"/>
      <c r="GK28" s="88"/>
      <c r="GL28" s="88"/>
      <c r="GM28" s="88"/>
      <c r="GN28" s="88"/>
      <c r="GO28" s="88"/>
      <c r="GP28" s="88"/>
      <c r="GQ28" s="88"/>
      <c r="GR28" s="88"/>
      <c r="GS28" s="88"/>
      <c r="GT28" s="88"/>
      <c r="GU28" s="88"/>
      <c r="GV28" s="88"/>
      <c r="GW28" s="88"/>
      <c r="GX28" s="88"/>
      <c r="GY28" s="88"/>
      <c r="GZ28" s="88"/>
      <c r="HA28" s="88"/>
      <c r="HB28" s="88"/>
      <c r="HC28" s="88"/>
      <c r="HD28" s="88"/>
      <c r="HE28" s="88"/>
      <c r="HF28" s="88"/>
      <c r="HG28" s="88"/>
      <c r="HH28" s="88"/>
      <c r="HI28" s="88"/>
      <c r="HJ28" s="88"/>
      <c r="HK28" s="88"/>
      <c r="HL28" s="88"/>
      <c r="HM28" s="88"/>
      <c r="HN28" s="88"/>
      <c r="HO28" s="88"/>
      <c r="HP28" s="88"/>
      <c r="HQ28" s="88"/>
      <c r="HR28" s="88"/>
      <c r="HS28" s="88"/>
      <c r="HT28" s="88"/>
      <c r="HU28" s="88"/>
      <c r="HV28" s="88"/>
      <c r="HW28" s="88"/>
      <c r="HX28" s="88"/>
      <c r="HY28" s="88"/>
      <c r="HZ28" s="88"/>
      <c r="IA28" s="88"/>
      <c r="IB28" s="88"/>
      <c r="IC28" s="88"/>
      <c r="ID28" s="88"/>
      <c r="IE28" s="88"/>
      <c r="IF28" s="88"/>
      <c r="IG28" s="88"/>
      <c r="IH28" s="88"/>
      <c r="II28" s="88"/>
      <c r="IJ28" s="88"/>
      <c r="IK28" s="88"/>
      <c r="IL28" s="88"/>
      <c r="IM28" s="88"/>
      <c r="IN28" s="88"/>
      <c r="IO28" s="88"/>
      <c r="IP28" s="88"/>
      <c r="IQ28" s="88"/>
      <c r="IR28" s="88"/>
      <c r="IS28" s="88"/>
      <c r="IT28" s="88"/>
      <c r="IU28" s="88"/>
      <c r="IV28" s="88"/>
      <c r="IW28" s="88"/>
      <c r="IX28" s="88"/>
      <c r="IY28" s="88"/>
      <c r="IZ28" s="88"/>
      <c r="JA28" s="88"/>
      <c r="JB28" s="88"/>
    </row>
    <row r="29" spans="1:262">
      <c r="A29" s="88"/>
      <c r="B29" s="88"/>
      <c r="C29" s="88"/>
      <c r="D29" s="88"/>
      <c r="O29" s="614"/>
      <c r="S29" s="88"/>
      <c r="T29" s="88"/>
      <c r="U29" s="88"/>
      <c r="V29" s="88"/>
      <c r="W29" s="88"/>
      <c r="X29" s="88"/>
      <c r="Y29" s="88"/>
      <c r="Z29" s="88"/>
      <c r="AA29" s="88"/>
      <c r="AB29" s="88"/>
      <c r="AC29" s="88"/>
      <c r="AD29" s="88"/>
      <c r="AE29" s="88"/>
      <c r="AF29" s="88"/>
      <c r="AG29" s="88"/>
      <c r="AH29" s="88"/>
      <c r="AI29" s="88"/>
      <c r="AJ29" s="88"/>
      <c r="AK29" s="88"/>
      <c r="AL29" s="88"/>
      <c r="AM29" s="88"/>
      <c r="AN29" s="88"/>
      <c r="AO29" s="88"/>
      <c r="AP29" s="88"/>
      <c r="AQ29" s="88"/>
      <c r="AR29" s="88"/>
      <c r="AS29" s="88"/>
      <c r="AT29" s="88"/>
      <c r="AU29" s="88"/>
      <c r="AV29" s="88"/>
      <c r="AW29" s="88"/>
      <c r="AX29" s="88"/>
      <c r="AY29" s="88"/>
      <c r="AZ29" s="88"/>
      <c r="BA29" s="88"/>
      <c r="BB29" s="88"/>
      <c r="BC29" s="88"/>
      <c r="BD29" s="88"/>
      <c r="BE29" s="88"/>
      <c r="BF29" s="88"/>
      <c r="BG29" s="88"/>
      <c r="BH29" s="88"/>
      <c r="BI29" s="88"/>
      <c r="BJ29" s="88"/>
      <c r="BK29" s="88"/>
      <c r="BL29" s="88"/>
      <c r="BM29" s="88"/>
      <c r="BN29" s="88"/>
      <c r="BO29" s="88"/>
      <c r="BP29" s="88"/>
      <c r="BQ29" s="88"/>
      <c r="BR29" s="88"/>
      <c r="BS29" s="88"/>
      <c r="BT29" s="88"/>
      <c r="BU29" s="88"/>
      <c r="BV29" s="88"/>
      <c r="BW29" s="88"/>
      <c r="BX29" s="88"/>
      <c r="BY29" s="88"/>
      <c r="BZ29" s="88"/>
      <c r="CA29" s="88"/>
      <c r="CB29" s="88"/>
      <c r="CC29" s="88"/>
      <c r="CD29" s="88"/>
      <c r="CE29" s="88"/>
      <c r="CF29" s="88"/>
      <c r="CG29" s="88"/>
      <c r="CH29" s="88"/>
      <c r="CI29" s="88"/>
      <c r="CJ29" s="88"/>
      <c r="CK29" s="88"/>
      <c r="CL29" s="88"/>
      <c r="CM29" s="88"/>
      <c r="CN29" s="88"/>
      <c r="CO29" s="88"/>
      <c r="CP29" s="88"/>
      <c r="CQ29" s="88"/>
      <c r="CR29" s="88"/>
      <c r="CS29" s="88"/>
      <c r="CT29" s="88"/>
      <c r="CU29" s="88"/>
      <c r="CV29" s="88"/>
      <c r="CW29" s="88"/>
      <c r="CX29" s="88"/>
      <c r="CY29" s="88"/>
      <c r="CZ29" s="88"/>
      <c r="DA29" s="88"/>
      <c r="DB29" s="88"/>
      <c r="DC29" s="88"/>
      <c r="DD29" s="88"/>
      <c r="DE29" s="88"/>
      <c r="DF29" s="88"/>
      <c r="DG29" s="88"/>
      <c r="DH29" s="88"/>
      <c r="DI29" s="88"/>
      <c r="DJ29" s="88"/>
      <c r="DK29" s="88"/>
      <c r="DL29" s="88"/>
      <c r="DM29" s="88"/>
      <c r="DN29" s="88"/>
      <c r="DO29" s="88"/>
      <c r="DP29" s="88"/>
      <c r="DQ29" s="88"/>
      <c r="DR29" s="88"/>
      <c r="DS29" s="88"/>
      <c r="DT29" s="88"/>
      <c r="DU29" s="88"/>
      <c r="DV29" s="88"/>
      <c r="DW29" s="88"/>
      <c r="DX29" s="88"/>
      <c r="DY29" s="88"/>
      <c r="DZ29" s="88"/>
      <c r="EA29" s="88"/>
      <c r="EB29" s="88"/>
      <c r="EC29" s="88"/>
      <c r="ED29" s="88"/>
      <c r="EE29" s="88"/>
      <c r="EF29" s="88"/>
      <c r="EG29" s="88"/>
      <c r="EH29" s="88"/>
      <c r="EI29" s="88"/>
      <c r="EJ29" s="88"/>
      <c r="EK29" s="88"/>
      <c r="EL29" s="88"/>
      <c r="EM29" s="88"/>
      <c r="EN29" s="88"/>
      <c r="EO29" s="88"/>
      <c r="EP29" s="88"/>
      <c r="EQ29" s="88"/>
      <c r="ER29" s="88"/>
      <c r="ES29" s="88"/>
      <c r="ET29" s="88"/>
      <c r="EU29" s="88"/>
      <c r="EV29" s="88"/>
      <c r="EW29" s="88"/>
      <c r="EX29" s="88"/>
      <c r="EY29" s="88"/>
      <c r="EZ29" s="88"/>
      <c r="FA29" s="88"/>
      <c r="FB29" s="88"/>
      <c r="FC29" s="88"/>
      <c r="FD29" s="88"/>
      <c r="FE29" s="88"/>
      <c r="FF29" s="88"/>
      <c r="FG29" s="88"/>
      <c r="FH29" s="88"/>
      <c r="FI29" s="88"/>
      <c r="FJ29" s="88"/>
      <c r="FK29" s="88"/>
      <c r="FL29" s="88"/>
      <c r="FM29" s="88"/>
      <c r="FN29" s="88"/>
      <c r="FO29" s="88"/>
      <c r="FP29" s="88"/>
      <c r="FQ29" s="88"/>
      <c r="FR29" s="88"/>
      <c r="FS29" s="88"/>
      <c r="FT29" s="88"/>
      <c r="FU29" s="88"/>
      <c r="FV29" s="88"/>
      <c r="FW29" s="88"/>
      <c r="FX29" s="88"/>
      <c r="FY29" s="88"/>
      <c r="FZ29" s="88"/>
      <c r="GA29" s="88"/>
      <c r="GB29" s="88"/>
      <c r="GC29" s="88"/>
      <c r="GD29" s="88"/>
      <c r="GE29" s="88"/>
      <c r="GF29" s="88"/>
      <c r="GG29" s="88"/>
      <c r="GH29" s="88"/>
      <c r="GI29" s="88"/>
      <c r="GJ29" s="88"/>
      <c r="GK29" s="88"/>
      <c r="GL29" s="88"/>
      <c r="GM29" s="88"/>
      <c r="GN29" s="88"/>
      <c r="GO29" s="88"/>
      <c r="GP29" s="88"/>
      <c r="GQ29" s="88"/>
      <c r="GR29" s="88"/>
      <c r="GS29" s="88"/>
      <c r="GT29" s="88"/>
      <c r="GU29" s="88"/>
      <c r="GV29" s="88"/>
      <c r="GW29" s="88"/>
      <c r="GX29" s="88"/>
      <c r="GY29" s="88"/>
      <c r="GZ29" s="88"/>
      <c r="HA29" s="88"/>
      <c r="HB29" s="88"/>
      <c r="HC29" s="88"/>
      <c r="HD29" s="88"/>
      <c r="HE29" s="88"/>
      <c r="HF29" s="88"/>
      <c r="HG29" s="88"/>
      <c r="HH29" s="88"/>
      <c r="HI29" s="88"/>
      <c r="HJ29" s="88"/>
      <c r="HK29" s="88"/>
      <c r="HL29" s="88"/>
      <c r="HM29" s="88"/>
      <c r="HN29" s="88"/>
      <c r="HO29" s="88"/>
      <c r="HP29" s="88"/>
      <c r="HQ29" s="88"/>
      <c r="HR29" s="88"/>
      <c r="HS29" s="88"/>
      <c r="HT29" s="88"/>
      <c r="HU29" s="88"/>
      <c r="HV29" s="88"/>
      <c r="HW29" s="88"/>
      <c r="HX29" s="88"/>
      <c r="HY29" s="88"/>
      <c r="HZ29" s="88"/>
      <c r="IA29" s="88"/>
      <c r="IB29" s="88"/>
      <c r="IC29" s="88"/>
      <c r="ID29" s="88"/>
      <c r="IE29" s="88"/>
      <c r="IF29" s="88"/>
      <c r="IG29" s="88"/>
      <c r="IH29" s="88"/>
      <c r="II29" s="88"/>
      <c r="IJ29" s="88"/>
      <c r="IK29" s="88"/>
      <c r="IL29" s="88"/>
      <c r="IM29" s="88"/>
      <c r="IN29" s="88"/>
      <c r="IO29" s="88"/>
      <c r="IP29" s="88"/>
      <c r="IQ29" s="88"/>
      <c r="IR29" s="88"/>
      <c r="IS29" s="88"/>
      <c r="IT29" s="88"/>
      <c r="IU29" s="88"/>
      <c r="IV29" s="88"/>
      <c r="IW29" s="88"/>
      <c r="IX29" s="88"/>
      <c r="IY29" s="88"/>
      <c r="IZ29" s="88"/>
      <c r="JA29" s="88"/>
      <c r="JB29" s="88"/>
    </row>
    <row r="30" spans="1:262">
      <c r="A30" s="88"/>
      <c r="B30" s="88"/>
      <c r="C30" s="88"/>
      <c r="D30" s="88"/>
      <c r="S30" s="88"/>
      <c r="T30" s="88"/>
      <c r="U30" s="88"/>
      <c r="V30" s="88"/>
      <c r="W30" s="88"/>
      <c r="X30" s="88"/>
      <c r="Y30" s="88"/>
      <c r="Z30" s="88"/>
      <c r="AA30" s="88"/>
      <c r="AB30" s="88"/>
      <c r="AC30" s="88"/>
      <c r="AD30" s="88"/>
      <c r="AE30" s="88"/>
      <c r="AF30" s="88"/>
      <c r="AG30" s="88"/>
      <c r="AH30" s="88"/>
      <c r="AI30" s="88"/>
      <c r="AJ30" s="88"/>
      <c r="AK30" s="88"/>
      <c r="AL30" s="88"/>
      <c r="AM30" s="88"/>
      <c r="AN30" s="88"/>
      <c r="AO30" s="88"/>
      <c r="AP30" s="88"/>
      <c r="AQ30" s="88"/>
      <c r="AR30" s="88"/>
      <c r="AS30" s="88"/>
      <c r="AT30" s="88"/>
      <c r="AU30" s="88"/>
      <c r="AV30" s="88"/>
      <c r="AW30" s="88"/>
      <c r="AX30" s="88"/>
      <c r="AY30" s="88"/>
      <c r="AZ30" s="88"/>
      <c r="BA30" s="88"/>
      <c r="BB30" s="88"/>
      <c r="BC30" s="88"/>
      <c r="BD30" s="88"/>
      <c r="BE30" s="88"/>
      <c r="BF30" s="88"/>
      <c r="BG30" s="88"/>
      <c r="BH30" s="88"/>
      <c r="BI30" s="88"/>
      <c r="BJ30" s="88"/>
      <c r="BK30" s="88"/>
      <c r="BL30" s="88"/>
      <c r="BM30" s="88"/>
      <c r="BN30" s="88"/>
      <c r="BO30" s="88"/>
      <c r="BP30" s="88"/>
      <c r="BQ30" s="88"/>
      <c r="BR30" s="88"/>
      <c r="BS30" s="88"/>
      <c r="BT30" s="88"/>
      <c r="BU30" s="88"/>
      <c r="BV30" s="88"/>
      <c r="BW30" s="88"/>
      <c r="BX30" s="88"/>
      <c r="BY30" s="88"/>
      <c r="BZ30" s="88"/>
      <c r="CA30" s="88"/>
      <c r="CB30" s="88"/>
      <c r="CC30" s="88"/>
      <c r="CD30" s="88"/>
      <c r="CE30" s="88"/>
      <c r="CF30" s="88"/>
      <c r="CG30" s="88"/>
      <c r="CH30" s="88"/>
      <c r="CI30" s="88"/>
      <c r="CJ30" s="88"/>
      <c r="CK30" s="88"/>
      <c r="CL30" s="88"/>
      <c r="CM30" s="88"/>
      <c r="CN30" s="88"/>
      <c r="CO30" s="88"/>
      <c r="CP30" s="88"/>
      <c r="CQ30" s="88"/>
      <c r="CR30" s="88"/>
      <c r="CS30" s="88"/>
      <c r="CT30" s="88"/>
      <c r="CU30" s="88"/>
      <c r="CV30" s="88"/>
      <c r="CW30" s="88"/>
      <c r="CX30" s="88"/>
      <c r="CY30" s="88"/>
      <c r="CZ30" s="88"/>
      <c r="DA30" s="88"/>
      <c r="DB30" s="88"/>
      <c r="DC30" s="88"/>
      <c r="DD30" s="88"/>
      <c r="DE30" s="88"/>
      <c r="DF30" s="88"/>
      <c r="DG30" s="88"/>
      <c r="DH30" s="88"/>
      <c r="DI30" s="88"/>
      <c r="DJ30" s="88"/>
      <c r="DK30" s="88"/>
      <c r="DL30" s="88"/>
      <c r="DM30" s="88"/>
      <c r="DN30" s="88"/>
      <c r="DO30" s="88"/>
      <c r="DP30" s="88"/>
      <c r="DQ30" s="88"/>
      <c r="DR30" s="88"/>
      <c r="DS30" s="88"/>
      <c r="DT30" s="88"/>
      <c r="DU30" s="88"/>
      <c r="DV30" s="88"/>
      <c r="DW30" s="88"/>
      <c r="DX30" s="88"/>
      <c r="DY30" s="88"/>
      <c r="DZ30" s="88"/>
      <c r="EA30" s="88"/>
      <c r="EB30" s="88"/>
      <c r="EC30" s="88"/>
      <c r="ED30" s="88"/>
      <c r="EE30" s="88"/>
      <c r="EF30" s="88"/>
      <c r="EG30" s="88"/>
      <c r="EH30" s="88"/>
      <c r="EI30" s="88"/>
      <c r="EJ30" s="88"/>
      <c r="EK30" s="88"/>
      <c r="EL30" s="88"/>
      <c r="EM30" s="88"/>
      <c r="EN30" s="88"/>
      <c r="EO30" s="88"/>
      <c r="EP30" s="88"/>
      <c r="EQ30" s="88"/>
      <c r="ER30" s="88"/>
      <c r="ES30" s="88"/>
      <c r="ET30" s="88"/>
      <c r="EU30" s="88"/>
      <c r="EV30" s="88"/>
      <c r="EW30" s="88"/>
      <c r="EX30" s="88"/>
      <c r="EY30" s="88"/>
      <c r="EZ30" s="88"/>
      <c r="FA30" s="88"/>
      <c r="FB30" s="88"/>
      <c r="FC30" s="88"/>
      <c r="FD30" s="88"/>
      <c r="FE30" s="88"/>
      <c r="FF30" s="88"/>
      <c r="FG30" s="88"/>
      <c r="FH30" s="88"/>
      <c r="FI30" s="88"/>
      <c r="FJ30" s="88"/>
      <c r="FK30" s="88"/>
      <c r="FL30" s="88"/>
      <c r="FM30" s="88"/>
      <c r="FN30" s="88"/>
      <c r="FO30" s="88"/>
      <c r="FP30" s="88"/>
      <c r="FQ30" s="88"/>
      <c r="FR30" s="88"/>
      <c r="FS30" s="88"/>
      <c r="FT30" s="88"/>
      <c r="FU30" s="88"/>
      <c r="FV30" s="88"/>
      <c r="FW30" s="88"/>
      <c r="FX30" s="88"/>
      <c r="FY30" s="88"/>
      <c r="FZ30" s="88"/>
      <c r="GA30" s="88"/>
      <c r="GB30" s="88"/>
      <c r="GC30" s="88"/>
      <c r="GD30" s="88"/>
      <c r="GE30" s="88"/>
      <c r="GF30" s="88"/>
      <c r="GG30" s="88"/>
      <c r="GH30" s="88"/>
      <c r="GI30" s="88"/>
      <c r="GJ30" s="88"/>
      <c r="GK30" s="88"/>
      <c r="GL30" s="88"/>
      <c r="GM30" s="88"/>
      <c r="GN30" s="88"/>
      <c r="GO30" s="88"/>
      <c r="GP30" s="88"/>
      <c r="GQ30" s="88"/>
      <c r="GR30" s="88"/>
      <c r="GS30" s="88"/>
      <c r="GT30" s="88"/>
      <c r="GU30" s="88"/>
      <c r="GV30" s="88"/>
      <c r="GW30" s="88"/>
      <c r="GX30" s="88"/>
      <c r="GY30" s="88"/>
      <c r="GZ30" s="88"/>
      <c r="HA30" s="88"/>
      <c r="HB30" s="88"/>
      <c r="HC30" s="88"/>
      <c r="HD30" s="88"/>
      <c r="HE30" s="88"/>
      <c r="HF30" s="88"/>
      <c r="HG30" s="88"/>
      <c r="HH30" s="88"/>
      <c r="HI30" s="88"/>
      <c r="HJ30" s="88"/>
      <c r="HK30" s="88"/>
      <c r="HL30" s="88"/>
      <c r="HM30" s="88"/>
      <c r="HN30" s="88"/>
      <c r="HO30" s="88"/>
      <c r="HP30" s="88"/>
      <c r="HQ30" s="88"/>
      <c r="HR30" s="88"/>
      <c r="HS30" s="88"/>
      <c r="HT30" s="88"/>
      <c r="HU30" s="88"/>
      <c r="HV30" s="88"/>
      <c r="HW30" s="88"/>
      <c r="HX30" s="88"/>
      <c r="HY30" s="88"/>
      <c r="HZ30" s="88"/>
      <c r="IA30" s="88"/>
      <c r="IB30" s="88"/>
      <c r="IC30" s="88"/>
      <c r="ID30" s="88"/>
      <c r="IE30" s="88"/>
      <c r="IF30" s="88"/>
      <c r="IG30" s="88"/>
      <c r="IH30" s="88"/>
      <c r="II30" s="88"/>
      <c r="IJ30" s="88"/>
      <c r="IK30" s="88"/>
      <c r="IL30" s="88"/>
      <c r="IM30" s="88"/>
      <c r="IN30" s="88"/>
      <c r="IO30" s="88"/>
      <c r="IP30" s="88"/>
      <c r="IQ30" s="88"/>
      <c r="IR30" s="88"/>
      <c r="IS30" s="88"/>
      <c r="IT30" s="88"/>
      <c r="IU30" s="88"/>
      <c r="IV30" s="88"/>
      <c r="IW30" s="88"/>
      <c r="IX30" s="88"/>
      <c r="IY30" s="88"/>
      <c r="IZ30" s="88"/>
      <c r="JA30" s="88"/>
      <c r="JB30" s="88"/>
    </row>
    <row r="31" spans="1:262">
      <c r="A31" s="88"/>
      <c r="B31" s="88"/>
      <c r="C31" s="88"/>
      <c r="D31" s="88"/>
      <c r="S31" s="88"/>
      <c r="T31" s="88"/>
      <c r="U31" s="88"/>
      <c r="V31" s="88"/>
      <c r="W31" s="88"/>
      <c r="X31" s="88"/>
      <c r="Y31" s="88"/>
      <c r="Z31" s="88"/>
      <c r="AA31" s="88"/>
      <c r="AB31" s="88"/>
      <c r="AC31" s="88"/>
      <c r="AD31" s="88"/>
      <c r="AE31" s="88"/>
      <c r="AF31" s="88"/>
      <c r="AG31" s="88"/>
      <c r="AH31" s="88"/>
      <c r="AI31" s="88"/>
      <c r="AJ31" s="88"/>
      <c r="AK31" s="88"/>
      <c r="AL31" s="88"/>
      <c r="AM31" s="88"/>
      <c r="AN31" s="88"/>
      <c r="AO31" s="88"/>
      <c r="AP31" s="88"/>
      <c r="AQ31" s="88"/>
      <c r="AR31" s="88"/>
      <c r="AS31" s="88"/>
      <c r="AT31" s="88"/>
      <c r="AU31" s="88"/>
      <c r="AV31" s="88"/>
      <c r="AW31" s="88"/>
      <c r="AX31" s="88"/>
      <c r="AY31" s="88"/>
      <c r="AZ31" s="88"/>
      <c r="BA31" s="88"/>
      <c r="BB31" s="88"/>
      <c r="BC31" s="88"/>
      <c r="BD31" s="88"/>
      <c r="BE31" s="88"/>
      <c r="BF31" s="88"/>
      <c r="BG31" s="88"/>
      <c r="BH31" s="88"/>
      <c r="BI31" s="88"/>
      <c r="BJ31" s="88"/>
      <c r="BK31" s="88"/>
      <c r="BL31" s="88"/>
      <c r="BM31" s="88"/>
      <c r="BN31" s="88"/>
      <c r="BO31" s="88"/>
      <c r="BP31" s="88"/>
      <c r="BQ31" s="88"/>
      <c r="BR31" s="88"/>
      <c r="BS31" s="88"/>
      <c r="BT31" s="88"/>
      <c r="BU31" s="88"/>
      <c r="BV31" s="88"/>
      <c r="BW31" s="88"/>
      <c r="BX31" s="88"/>
      <c r="BY31" s="88"/>
      <c r="BZ31" s="88"/>
      <c r="CA31" s="88"/>
      <c r="CB31" s="88"/>
      <c r="CC31" s="88"/>
      <c r="CD31" s="88"/>
      <c r="CE31" s="88"/>
      <c r="CF31" s="88"/>
      <c r="CG31" s="88"/>
      <c r="CH31" s="88"/>
      <c r="CI31" s="88"/>
      <c r="CJ31" s="88"/>
      <c r="CK31" s="88"/>
      <c r="CL31" s="88"/>
      <c r="CM31" s="88"/>
      <c r="CN31" s="88"/>
      <c r="CO31" s="88"/>
      <c r="CP31" s="88"/>
      <c r="CQ31" s="88"/>
      <c r="CR31" s="88"/>
      <c r="CS31" s="88"/>
      <c r="CT31" s="88"/>
      <c r="CU31" s="88"/>
      <c r="CV31" s="88"/>
      <c r="CW31" s="88"/>
      <c r="CX31" s="88"/>
      <c r="CY31" s="88"/>
      <c r="CZ31" s="88"/>
      <c r="DA31" s="88"/>
      <c r="DB31" s="88"/>
      <c r="DC31" s="88"/>
      <c r="DD31" s="88"/>
      <c r="DE31" s="88"/>
      <c r="DF31" s="88"/>
      <c r="DG31" s="88"/>
      <c r="DH31" s="88"/>
      <c r="DI31" s="88"/>
      <c r="DJ31" s="88"/>
      <c r="DK31" s="88"/>
      <c r="DL31" s="88"/>
      <c r="DM31" s="88"/>
      <c r="DN31" s="88"/>
      <c r="DO31" s="88"/>
      <c r="DP31" s="88"/>
      <c r="DQ31" s="88"/>
      <c r="DR31" s="88"/>
      <c r="DS31" s="88"/>
      <c r="DT31" s="88"/>
      <c r="DU31" s="88"/>
      <c r="DV31" s="88"/>
      <c r="DW31" s="88"/>
      <c r="DX31" s="88"/>
      <c r="DY31" s="88"/>
      <c r="DZ31" s="88"/>
      <c r="EA31" s="88"/>
      <c r="EB31" s="88"/>
      <c r="EC31" s="88"/>
      <c r="ED31" s="88"/>
      <c r="EE31" s="88"/>
      <c r="EF31" s="88"/>
      <c r="EG31" s="88"/>
      <c r="EH31" s="88"/>
      <c r="EI31" s="88"/>
      <c r="EJ31" s="88"/>
      <c r="EK31" s="88"/>
      <c r="EL31" s="88"/>
      <c r="EM31" s="88"/>
      <c r="EN31" s="88"/>
      <c r="EO31" s="88"/>
      <c r="EP31" s="88"/>
      <c r="EQ31" s="88"/>
      <c r="ER31" s="88"/>
      <c r="ES31" s="88"/>
      <c r="ET31" s="88"/>
      <c r="EU31" s="88"/>
      <c r="EV31" s="88"/>
      <c r="EW31" s="88"/>
      <c r="EX31" s="88"/>
      <c r="EY31" s="88"/>
      <c r="EZ31" s="88"/>
      <c r="FA31" s="88"/>
      <c r="FB31" s="88"/>
      <c r="FC31" s="88"/>
      <c r="FD31" s="88"/>
      <c r="FE31" s="88"/>
      <c r="FF31" s="88"/>
      <c r="FG31" s="88"/>
      <c r="FH31" s="88"/>
      <c r="FI31" s="88"/>
      <c r="FJ31" s="88"/>
      <c r="FK31" s="88"/>
      <c r="FL31" s="88"/>
      <c r="FM31" s="88"/>
      <c r="FN31" s="88"/>
      <c r="FO31" s="88"/>
      <c r="FP31" s="88"/>
      <c r="FQ31" s="88"/>
      <c r="FR31" s="88"/>
      <c r="FS31" s="88"/>
      <c r="FT31" s="88"/>
      <c r="FU31" s="88"/>
      <c r="FV31" s="88"/>
      <c r="FW31" s="88"/>
      <c r="FX31" s="88"/>
      <c r="FY31" s="88"/>
      <c r="FZ31" s="88"/>
      <c r="GA31" s="88"/>
      <c r="GB31" s="88"/>
      <c r="GC31" s="88"/>
      <c r="GD31" s="88"/>
      <c r="GE31" s="88"/>
      <c r="GF31" s="88"/>
      <c r="GG31" s="88"/>
      <c r="GH31" s="88"/>
      <c r="GI31" s="88"/>
      <c r="GJ31" s="88"/>
      <c r="GK31" s="88"/>
      <c r="GL31" s="88"/>
      <c r="GM31" s="88"/>
      <c r="GN31" s="88"/>
      <c r="GO31" s="88"/>
      <c r="GP31" s="88"/>
      <c r="GQ31" s="88"/>
      <c r="GR31" s="88"/>
      <c r="GS31" s="88"/>
      <c r="GT31" s="88"/>
      <c r="GU31" s="88"/>
      <c r="GV31" s="88"/>
      <c r="GW31" s="88"/>
      <c r="GX31" s="88"/>
      <c r="GY31" s="88"/>
      <c r="GZ31" s="88"/>
      <c r="HA31" s="88"/>
      <c r="HB31" s="88"/>
      <c r="HC31" s="88"/>
      <c r="HD31" s="88"/>
      <c r="HE31" s="88"/>
      <c r="HF31" s="88"/>
      <c r="HG31" s="88"/>
      <c r="HH31" s="88"/>
      <c r="HI31" s="88"/>
      <c r="HJ31" s="88"/>
      <c r="HK31" s="88"/>
      <c r="HL31" s="88"/>
      <c r="HM31" s="88"/>
      <c r="HN31" s="88"/>
      <c r="HO31" s="88"/>
      <c r="HP31" s="88"/>
      <c r="HQ31" s="88"/>
      <c r="HR31" s="88"/>
      <c r="HS31" s="88"/>
      <c r="HT31" s="88"/>
      <c r="HU31" s="88"/>
      <c r="HV31" s="88"/>
      <c r="HW31" s="88"/>
      <c r="HX31" s="88"/>
      <c r="HY31" s="88"/>
      <c r="HZ31" s="88"/>
      <c r="IA31" s="88"/>
      <c r="IB31" s="88"/>
      <c r="IC31" s="88"/>
      <c r="ID31" s="88"/>
      <c r="IE31" s="88"/>
      <c r="IF31" s="88"/>
      <c r="IG31" s="88"/>
      <c r="IH31" s="88"/>
      <c r="II31" s="88"/>
      <c r="IJ31" s="88"/>
      <c r="IK31" s="88"/>
      <c r="IL31" s="88"/>
      <c r="IM31" s="88"/>
      <c r="IN31" s="88"/>
      <c r="IO31" s="88"/>
      <c r="IP31" s="88"/>
      <c r="IQ31" s="88"/>
      <c r="IR31" s="88"/>
      <c r="IS31" s="88"/>
      <c r="IT31" s="88"/>
      <c r="IU31" s="88"/>
      <c r="IV31" s="88"/>
      <c r="IW31" s="88"/>
      <c r="IX31" s="88"/>
      <c r="IY31" s="88"/>
      <c r="IZ31" s="88"/>
      <c r="JA31" s="88"/>
      <c r="JB31" s="88"/>
    </row>
    <row r="33" spans="5:18" s="88" customFormat="1">
      <c r="E33" s="95"/>
      <c r="F33" s="95"/>
      <c r="G33" s="95"/>
      <c r="H33" s="95"/>
      <c r="I33" s="95"/>
      <c r="J33" s="95"/>
      <c r="K33" s="95"/>
      <c r="L33" s="95"/>
      <c r="M33" s="95"/>
      <c r="N33" s="95"/>
      <c r="O33" s="95"/>
      <c r="P33" s="95"/>
      <c r="Q33" s="95"/>
      <c r="R33" s="95"/>
    </row>
    <row r="570" spans="3:6" s="88" customFormat="1">
      <c r="D570" s="658"/>
    </row>
    <row r="571" spans="3:6" s="88" customFormat="1">
      <c r="C571" s="100"/>
      <c r="D571" s="658"/>
      <c r="E571" s="95"/>
      <c r="F571" s="652" t="s">
        <v>899</v>
      </c>
    </row>
    <row r="572" spans="3:6" s="88" customFormat="1">
      <c r="C572" s="94" t="s">
        <v>9</v>
      </c>
      <c r="D572" s="658"/>
      <c r="E572" s="95"/>
      <c r="F572" s="95"/>
    </row>
    <row r="573" spans="3:6" s="88" customFormat="1">
      <c r="C573" s="94" t="s">
        <v>902</v>
      </c>
      <c r="D573" s="95"/>
      <c r="E573" s="644"/>
      <c r="F573" s="95"/>
    </row>
    <row r="574" spans="3:6" s="88" customFormat="1" ht="20.25">
      <c r="C574" s="94" t="s">
        <v>903</v>
      </c>
      <c r="D574" s="647"/>
      <c r="E574" s="644"/>
      <c r="F574" s="95"/>
    </row>
    <row r="575" spans="3:6" s="88" customFormat="1" ht="20.25">
      <c r="C575" s="94" t="s">
        <v>905</v>
      </c>
      <c r="D575" s="647"/>
      <c r="E575" s="644"/>
      <c r="F575" s="95"/>
    </row>
    <row r="576" spans="3:6" s="88" customFormat="1" ht="20.25">
      <c r="C576" s="94" t="s">
        <v>906</v>
      </c>
      <c r="D576" s="647"/>
      <c r="E576" s="644"/>
    </row>
    <row r="577" spans="3:5" s="88" customFormat="1" ht="20.25">
      <c r="C577" s="94" t="s">
        <v>907</v>
      </c>
      <c r="D577" s="647"/>
      <c r="E577" s="644"/>
    </row>
    <row r="578" spans="3:5" s="88" customFormat="1" ht="20.25">
      <c r="C578" s="94" t="s">
        <v>908</v>
      </c>
      <c r="D578" s="647"/>
      <c r="E578" s="644"/>
    </row>
    <row r="579" spans="3:5" s="88" customFormat="1" ht="20.25">
      <c r="C579" s="94" t="s">
        <v>911</v>
      </c>
      <c r="D579" s="647"/>
      <c r="E579" s="644"/>
    </row>
    <row r="580" spans="3:5" s="88" customFormat="1" ht="20.25">
      <c r="C580" s="94" t="s">
        <v>912</v>
      </c>
      <c r="D580" s="647"/>
      <c r="E580" s="644"/>
    </row>
    <row r="581" spans="3:5" s="88" customFormat="1" ht="20.25">
      <c r="C581" s="94" t="s">
        <v>913</v>
      </c>
      <c r="D581" s="647"/>
      <c r="E581" s="644"/>
    </row>
    <row r="582" spans="3:5" s="88" customFormat="1" ht="20.25">
      <c r="C582" s="94" t="s">
        <v>914</v>
      </c>
      <c r="D582" s="647"/>
      <c r="E582" s="644"/>
    </row>
    <row r="583" spans="3:5" s="88" customFormat="1" ht="20.25">
      <c r="C583" s="94" t="s">
        <v>904</v>
      </c>
      <c r="D583" s="647"/>
      <c r="E583" s="644"/>
    </row>
    <row r="584" spans="3:5" s="88" customFormat="1" ht="20.25">
      <c r="C584" s="94" t="s">
        <v>909</v>
      </c>
      <c r="D584" s="647"/>
      <c r="E584" s="644"/>
    </row>
    <row r="585" spans="3:5" s="88" customFormat="1" ht="20.25">
      <c r="C585" s="94" t="s">
        <v>910</v>
      </c>
      <c r="D585" s="647"/>
      <c r="E585" s="644"/>
    </row>
    <row r="586" spans="3:5" s="88" customFormat="1" ht="20.25">
      <c r="C586" s="94" t="s">
        <v>915</v>
      </c>
      <c r="D586" s="647"/>
      <c r="E586" s="644"/>
    </row>
    <row r="587" spans="3:5" s="88" customFormat="1" ht="20.25">
      <c r="C587" s="94" t="s">
        <v>916</v>
      </c>
      <c r="D587" s="647"/>
      <c r="E587" s="644"/>
    </row>
    <row r="588" spans="3:5" s="88" customFormat="1" ht="20.25">
      <c r="C588" s="94" t="s">
        <v>917</v>
      </c>
      <c r="D588" s="647"/>
      <c r="E588" s="644"/>
    </row>
    <row r="589" spans="3:5" s="88" customFormat="1" ht="20.25">
      <c r="C589" s="94" t="s">
        <v>918</v>
      </c>
      <c r="D589" s="647"/>
      <c r="E589" s="644"/>
    </row>
    <row r="590" spans="3:5" s="88" customFormat="1" ht="20.25">
      <c r="C590" s="94" t="s">
        <v>919</v>
      </c>
      <c r="D590" s="647"/>
      <c r="E590" s="644"/>
    </row>
    <row r="591" spans="3:5" s="88" customFormat="1" ht="20.25">
      <c r="C591" s="94" t="s">
        <v>920</v>
      </c>
      <c r="D591" s="647"/>
      <c r="E591" s="644"/>
    </row>
    <row r="592" spans="3:5" s="88" customFormat="1" ht="20.25">
      <c r="C592" s="94" t="s">
        <v>921</v>
      </c>
      <c r="D592" s="647"/>
      <c r="E592" s="644"/>
    </row>
    <row r="593" spans="3:5" s="88" customFormat="1" ht="20.25">
      <c r="C593" s="94" t="s">
        <v>922</v>
      </c>
      <c r="D593" s="647"/>
      <c r="E593" s="644"/>
    </row>
    <row r="594" spans="3:5" s="88" customFormat="1" ht="20.25">
      <c r="C594" s="94" t="s">
        <v>923</v>
      </c>
      <c r="D594" s="647"/>
      <c r="E594" s="644"/>
    </row>
    <row r="595" spans="3:5" s="88" customFormat="1" ht="20.25">
      <c r="C595" s="94" t="s">
        <v>924</v>
      </c>
      <c r="D595" s="647"/>
      <c r="E595" s="644"/>
    </row>
    <row r="596" spans="3:5" s="88" customFormat="1" ht="20.25">
      <c r="C596" s="94" t="s">
        <v>925</v>
      </c>
      <c r="D596" s="647"/>
      <c r="E596" s="644"/>
    </row>
    <row r="597" spans="3:5" s="88" customFormat="1" ht="20.25">
      <c r="C597" s="94" t="s">
        <v>926</v>
      </c>
      <c r="D597" s="647"/>
      <c r="E597" s="644"/>
    </row>
    <row r="598" spans="3:5" s="88" customFormat="1" ht="20.25">
      <c r="C598" s="94" t="s">
        <v>927</v>
      </c>
      <c r="D598" s="647"/>
      <c r="E598" s="644"/>
    </row>
    <row r="599" spans="3:5" s="88" customFormat="1" ht="20.25">
      <c r="C599" s="94" t="s">
        <v>928</v>
      </c>
      <c r="D599" s="647"/>
      <c r="E599" s="644"/>
    </row>
    <row r="600" spans="3:5" s="88" customFormat="1" ht="20.25">
      <c r="C600" s="94" t="s">
        <v>929</v>
      </c>
      <c r="D600" s="647"/>
      <c r="E600" s="644"/>
    </row>
    <row r="601" spans="3:5" s="88" customFormat="1" ht="20.25">
      <c r="C601" s="94" t="s">
        <v>930</v>
      </c>
      <c r="D601" s="647"/>
      <c r="E601" s="644"/>
    </row>
    <row r="602" spans="3:5" s="88" customFormat="1" ht="20.25">
      <c r="C602" s="94" t="s">
        <v>931</v>
      </c>
      <c r="D602" s="647"/>
      <c r="E602" s="644"/>
    </row>
    <row r="603" spans="3:5" s="88" customFormat="1" ht="20.25">
      <c r="C603" s="94" t="s">
        <v>932</v>
      </c>
      <c r="D603" s="647"/>
      <c r="E603" s="644"/>
    </row>
    <row r="604" spans="3:5" s="88" customFormat="1" ht="20.25">
      <c r="C604" s="94" t="s">
        <v>933</v>
      </c>
      <c r="D604" s="647"/>
      <c r="E604" s="644"/>
    </row>
    <row r="605" spans="3:5" s="88" customFormat="1" ht="20.25">
      <c r="C605" s="94" t="s">
        <v>934</v>
      </c>
      <c r="D605" s="647"/>
      <c r="E605" s="644"/>
    </row>
    <row r="606" spans="3:5" s="88" customFormat="1" ht="20.25">
      <c r="C606" s="94" t="s">
        <v>935</v>
      </c>
      <c r="D606" s="647"/>
      <c r="E606" s="644"/>
    </row>
    <row r="607" spans="3:5" s="88" customFormat="1" ht="20.25">
      <c r="C607" s="94" t="s">
        <v>936</v>
      </c>
      <c r="D607" s="647"/>
      <c r="E607" s="644"/>
    </row>
    <row r="608" spans="3:5" s="88" customFormat="1" ht="20.25">
      <c r="C608" s="94" t="s">
        <v>937</v>
      </c>
      <c r="D608" s="647"/>
      <c r="E608" s="644"/>
    </row>
    <row r="609" spans="3:5" s="88" customFormat="1" ht="20.25">
      <c r="C609" s="94" t="s">
        <v>938</v>
      </c>
      <c r="D609" s="647"/>
      <c r="E609" s="644"/>
    </row>
    <row r="610" spans="3:5" s="88" customFormat="1" ht="20.25">
      <c r="C610" s="94" t="s">
        <v>939</v>
      </c>
      <c r="D610" s="647"/>
      <c r="E610" s="644"/>
    </row>
    <row r="611" spans="3:5" s="88" customFormat="1" ht="20.25">
      <c r="C611" s="94" t="s">
        <v>940</v>
      </c>
      <c r="D611" s="647"/>
      <c r="E611" s="644"/>
    </row>
    <row r="612" spans="3:5" s="88" customFormat="1" ht="20.25">
      <c r="C612" s="94" t="s">
        <v>941</v>
      </c>
      <c r="D612" s="647"/>
      <c r="E612" s="644"/>
    </row>
    <row r="613" spans="3:5" s="88" customFormat="1" ht="20.25">
      <c r="C613" s="94" t="s">
        <v>942</v>
      </c>
      <c r="D613" s="647"/>
      <c r="E613" s="644"/>
    </row>
    <row r="614" spans="3:5" s="88" customFormat="1" ht="20.25">
      <c r="C614" s="94" t="s">
        <v>943</v>
      </c>
      <c r="D614" s="647"/>
      <c r="E614" s="644"/>
    </row>
    <row r="615" spans="3:5" s="88" customFormat="1" ht="20.25">
      <c r="C615" s="94" t="s">
        <v>944</v>
      </c>
      <c r="D615" s="647"/>
      <c r="E615" s="644"/>
    </row>
    <row r="616" spans="3:5" s="88" customFormat="1" ht="20.25">
      <c r="C616" s="94" t="s">
        <v>945</v>
      </c>
      <c r="D616" s="647"/>
      <c r="E616" s="644"/>
    </row>
    <row r="617" spans="3:5" s="88" customFormat="1" ht="20.25">
      <c r="C617" s="94" t="s">
        <v>946</v>
      </c>
      <c r="D617" s="647"/>
      <c r="E617" s="644"/>
    </row>
    <row r="618" spans="3:5" s="88" customFormat="1" ht="20.25">
      <c r="C618" s="94" t="s">
        <v>947</v>
      </c>
      <c r="D618" s="647"/>
      <c r="E618" s="644"/>
    </row>
    <row r="619" spans="3:5" s="88" customFormat="1" ht="26.25">
      <c r="C619" s="700" t="s">
        <v>948</v>
      </c>
      <c r="D619" s="647"/>
      <c r="E619" s="644"/>
    </row>
    <row r="620" spans="3:5" s="88" customFormat="1" ht="26.25">
      <c r="C620" s="700" t="s">
        <v>949</v>
      </c>
      <c r="D620" s="647"/>
      <c r="E620" s="644"/>
    </row>
    <row r="621" spans="3:5" s="88" customFormat="1" ht="26.25">
      <c r="C621" s="700" t="s">
        <v>950</v>
      </c>
      <c r="D621" s="647"/>
      <c r="E621" s="644"/>
    </row>
    <row r="622" spans="3:5" s="88" customFormat="1" ht="26.25">
      <c r="C622" s="700" t="s">
        <v>951</v>
      </c>
      <c r="D622" s="647"/>
      <c r="E622" s="644"/>
    </row>
    <row r="623" spans="3:5" s="88" customFormat="1" ht="26.25">
      <c r="C623" s="700" t="s">
        <v>952</v>
      </c>
      <c r="D623" s="647"/>
      <c r="E623" s="644"/>
    </row>
    <row r="624" spans="3:5" s="88" customFormat="1" ht="26.25">
      <c r="C624" s="700" t="s">
        <v>953</v>
      </c>
      <c r="D624" s="647"/>
      <c r="E624" s="644"/>
    </row>
    <row r="625" spans="3:5" s="88" customFormat="1" ht="26.25">
      <c r="C625" s="700" t="s">
        <v>954</v>
      </c>
      <c r="D625" s="647"/>
      <c r="E625" s="644"/>
    </row>
    <row r="626" spans="3:5" s="88" customFormat="1" ht="26.25">
      <c r="C626" s="700" t="s">
        <v>955</v>
      </c>
      <c r="D626" s="647"/>
      <c r="E626" s="644"/>
    </row>
    <row r="627" spans="3:5" s="88" customFormat="1" ht="26.25">
      <c r="C627" s="700" t="s">
        <v>956</v>
      </c>
      <c r="D627" s="647"/>
      <c r="E627" s="644"/>
    </row>
    <row r="628" spans="3:5" s="88" customFormat="1" ht="26.25">
      <c r="C628" s="700" t="s">
        <v>957</v>
      </c>
      <c r="D628" s="647"/>
      <c r="E628" s="644"/>
    </row>
    <row r="629" spans="3:5" s="88" customFormat="1" ht="26.25">
      <c r="C629" s="700" t="s">
        <v>958</v>
      </c>
      <c r="D629" s="647"/>
      <c r="E629" s="644"/>
    </row>
    <row r="630" spans="3:5" s="88" customFormat="1" ht="26.25">
      <c r="C630" s="700" t="s">
        <v>959</v>
      </c>
      <c r="D630" s="647"/>
      <c r="E630" s="644"/>
    </row>
    <row r="631" spans="3:5" s="88" customFormat="1" ht="26.25">
      <c r="C631" s="700" t="s">
        <v>960</v>
      </c>
      <c r="D631" s="647"/>
      <c r="E631" s="644"/>
    </row>
    <row r="632" spans="3:5" s="88" customFormat="1" ht="26.25">
      <c r="C632" s="700" t="s">
        <v>961</v>
      </c>
      <c r="D632" s="647"/>
      <c r="E632" s="644"/>
    </row>
    <row r="633" spans="3:5" s="88" customFormat="1" ht="26.25">
      <c r="C633" s="700" t="s">
        <v>962</v>
      </c>
      <c r="D633" s="647"/>
      <c r="E633" s="644"/>
    </row>
    <row r="634" spans="3:5" s="88" customFormat="1" ht="26.25">
      <c r="C634" s="700" t="s">
        <v>963</v>
      </c>
      <c r="D634" s="647"/>
      <c r="E634" s="644"/>
    </row>
    <row r="635" spans="3:5" s="88" customFormat="1" ht="26.25">
      <c r="C635" s="700" t="s">
        <v>964</v>
      </c>
      <c r="D635" s="647"/>
      <c r="E635" s="644"/>
    </row>
    <row r="636" spans="3:5" s="88" customFormat="1" ht="26.25">
      <c r="C636" s="700" t="s">
        <v>965</v>
      </c>
      <c r="D636" s="647"/>
      <c r="E636" s="644"/>
    </row>
    <row r="637" spans="3:5" s="88" customFormat="1" ht="26.25">
      <c r="C637" s="700" t="s">
        <v>966</v>
      </c>
      <c r="D637" s="647"/>
      <c r="E637" s="644"/>
    </row>
    <row r="638" spans="3:5" s="88" customFormat="1" ht="26.25">
      <c r="C638" s="700" t="s">
        <v>967</v>
      </c>
      <c r="D638" s="647"/>
      <c r="E638" s="644"/>
    </row>
    <row r="639" spans="3:5" s="88" customFormat="1" ht="26.25">
      <c r="C639" s="700" t="s">
        <v>968</v>
      </c>
      <c r="D639" s="647"/>
      <c r="E639" s="644"/>
    </row>
    <row r="640" spans="3:5" s="88" customFormat="1" ht="26.25">
      <c r="C640" s="700" t="s">
        <v>969</v>
      </c>
      <c r="D640" s="647"/>
      <c r="E640" s="644"/>
    </row>
    <row r="641" spans="3:5" s="88" customFormat="1" ht="26.25">
      <c r="C641" s="700" t="s">
        <v>970</v>
      </c>
      <c r="D641" s="647"/>
      <c r="E641" s="644"/>
    </row>
    <row r="642" spans="3:5" s="88" customFormat="1" ht="26.25">
      <c r="C642" s="700" t="s">
        <v>971</v>
      </c>
      <c r="D642" s="647"/>
      <c r="E642" s="644"/>
    </row>
    <row r="643" spans="3:5" s="88" customFormat="1" ht="26.25">
      <c r="C643" s="700" t="s">
        <v>972</v>
      </c>
      <c r="D643" s="647"/>
      <c r="E643" s="644"/>
    </row>
    <row r="644" spans="3:5" s="88" customFormat="1" ht="26.25">
      <c r="C644" s="700" t="s">
        <v>973</v>
      </c>
      <c r="D644" s="647"/>
      <c r="E644" s="644"/>
    </row>
    <row r="645" spans="3:5" s="88" customFormat="1" ht="26.25">
      <c r="C645" s="700" t="s">
        <v>974</v>
      </c>
      <c r="D645" s="647"/>
      <c r="E645" s="644"/>
    </row>
    <row r="646" spans="3:5" s="88" customFormat="1" ht="26.25">
      <c r="C646" s="700" t="s">
        <v>975</v>
      </c>
      <c r="D646" s="647"/>
      <c r="E646" s="644"/>
    </row>
    <row r="647" spans="3:5" s="88" customFormat="1" ht="26.25">
      <c r="C647" s="700" t="s">
        <v>976</v>
      </c>
      <c r="D647" s="647"/>
      <c r="E647" s="644"/>
    </row>
    <row r="648" spans="3:5" s="88" customFormat="1" ht="26.25">
      <c r="C648" s="700" t="s">
        <v>977</v>
      </c>
      <c r="D648" s="647"/>
      <c r="E648" s="644"/>
    </row>
    <row r="649" spans="3:5" s="88" customFormat="1" ht="26.25">
      <c r="C649" s="700" t="s">
        <v>978</v>
      </c>
      <c r="D649" s="647"/>
      <c r="E649" s="644"/>
    </row>
    <row r="650" spans="3:5" s="88" customFormat="1" ht="26.25">
      <c r="C650" s="700" t="s">
        <v>979</v>
      </c>
      <c r="D650" s="647"/>
      <c r="E650" s="644"/>
    </row>
    <row r="651" spans="3:5" s="88" customFormat="1" ht="26.25">
      <c r="C651" s="700" t="s">
        <v>980</v>
      </c>
      <c r="D651" s="647"/>
      <c r="E651" s="644"/>
    </row>
    <row r="652" spans="3:5" s="88" customFormat="1" ht="26.25">
      <c r="C652" s="700" t="s">
        <v>981</v>
      </c>
      <c r="D652" s="647"/>
      <c r="E652" s="644"/>
    </row>
    <row r="653" spans="3:5" s="88" customFormat="1" ht="26.25">
      <c r="C653" s="700" t="s">
        <v>982</v>
      </c>
      <c r="D653" s="647"/>
      <c r="E653" s="644"/>
    </row>
    <row r="654" spans="3:5" s="88" customFormat="1" ht="26.25">
      <c r="C654" s="700" t="s">
        <v>983</v>
      </c>
      <c r="D654" s="647"/>
      <c r="E654" s="644"/>
    </row>
    <row r="655" spans="3:5" s="88" customFormat="1" ht="26.25">
      <c r="C655" s="700" t="s">
        <v>984</v>
      </c>
      <c r="D655" s="647"/>
      <c r="E655" s="644"/>
    </row>
    <row r="656" spans="3:5" s="88" customFormat="1" ht="26.25">
      <c r="C656" s="700" t="s">
        <v>985</v>
      </c>
      <c r="D656" s="647"/>
      <c r="E656" s="644"/>
    </row>
    <row r="657" spans="3:11" s="88" customFormat="1" ht="26.25">
      <c r="C657" s="700" t="s">
        <v>986</v>
      </c>
      <c r="D657" s="647"/>
      <c r="E657" s="644"/>
    </row>
    <row r="658" spans="3:11" s="88" customFormat="1" ht="26.25">
      <c r="C658" s="700" t="s">
        <v>987</v>
      </c>
      <c r="D658" s="647"/>
      <c r="E658" s="644"/>
    </row>
    <row r="659" spans="3:11" s="88" customFormat="1" ht="26.25">
      <c r="C659" s="700" t="s">
        <v>988</v>
      </c>
      <c r="D659" s="647"/>
      <c r="E659" s="644"/>
    </row>
    <row r="660" spans="3:11" s="88" customFormat="1" ht="26.25">
      <c r="C660" s="700" t="s">
        <v>989</v>
      </c>
      <c r="D660" s="647"/>
      <c r="E660" s="644"/>
    </row>
    <row r="661" spans="3:11" s="88" customFormat="1" ht="26.25">
      <c r="C661" s="700" t="s">
        <v>990</v>
      </c>
      <c r="D661" s="647"/>
      <c r="E661" s="644"/>
    </row>
    <row r="662" spans="3:11" s="88" customFormat="1" ht="26.25">
      <c r="C662" s="700" t="s">
        <v>991</v>
      </c>
      <c r="D662" s="647"/>
      <c r="E662" s="644"/>
    </row>
    <row r="663" spans="3:11" s="88" customFormat="1" ht="26.25">
      <c r="C663" s="700" t="s">
        <v>992</v>
      </c>
      <c r="D663" s="647"/>
      <c r="E663" s="644"/>
    </row>
    <row r="664" spans="3:11" s="88" customFormat="1" ht="26.25">
      <c r="C664" s="700" t="s">
        <v>993</v>
      </c>
      <c r="D664" s="647"/>
      <c r="E664" s="644"/>
    </row>
    <row r="665" spans="3:11" s="88" customFormat="1" ht="26.25">
      <c r="C665" s="700" t="s">
        <v>994</v>
      </c>
      <c r="D665" s="647"/>
      <c r="E665" s="644"/>
    </row>
    <row r="666" spans="3:11" s="88" customFormat="1" ht="26.25">
      <c r="C666" s="700" t="s">
        <v>995</v>
      </c>
      <c r="D666" s="647"/>
      <c r="E666" s="644"/>
    </row>
    <row r="667" spans="3:11" s="88" customFormat="1" ht="26.25">
      <c r="C667" s="700" t="s">
        <v>996</v>
      </c>
      <c r="D667" s="647"/>
      <c r="E667" s="644"/>
      <c r="G667" s="95"/>
      <c r="H667" s="95"/>
      <c r="I667" s="95"/>
      <c r="J667" s="95"/>
      <c r="K667" s="95"/>
    </row>
    <row r="668" spans="3:11" s="637" customFormat="1" ht="24" customHeight="1">
      <c r="C668" s="700" t="s">
        <v>997</v>
      </c>
      <c r="D668" s="647"/>
      <c r="E668" s="644"/>
      <c r="F668" s="88"/>
      <c r="G668" s="95"/>
      <c r="H668" s="95"/>
      <c r="I668" s="95"/>
      <c r="J668" s="95"/>
      <c r="K668" s="95"/>
    </row>
    <row r="669" spans="3:11" s="637" customFormat="1" ht="24" customHeight="1">
      <c r="C669" s="700" t="s">
        <v>998</v>
      </c>
      <c r="D669" s="647"/>
      <c r="E669" s="644"/>
      <c r="F669" s="88"/>
      <c r="G669" s="95"/>
      <c r="H669" s="95"/>
      <c r="I669" s="95"/>
      <c r="J669" s="95"/>
      <c r="K669" s="95"/>
    </row>
    <row r="670" spans="3:11" s="637" customFormat="1" ht="24" customHeight="1">
      <c r="C670" s="700" t="s">
        <v>999</v>
      </c>
      <c r="D670" s="647"/>
      <c r="E670" s="644"/>
      <c r="F670" s="88"/>
      <c r="G670" s="95"/>
      <c r="H670" s="95"/>
      <c r="I670" s="95"/>
      <c r="J670" s="95"/>
      <c r="K670" s="95"/>
    </row>
    <row r="671" spans="3:11" s="637" customFormat="1" ht="24" customHeight="1">
      <c r="C671" s="700" t="s">
        <v>1000</v>
      </c>
      <c r="D671" s="647"/>
      <c r="E671" s="644"/>
      <c r="F671" s="88"/>
      <c r="G671" s="95"/>
      <c r="H671" s="95"/>
      <c r="I671" s="95"/>
      <c r="J671" s="95"/>
      <c r="K671" s="95"/>
    </row>
    <row r="672" spans="3:11" s="637" customFormat="1" ht="24" customHeight="1">
      <c r="C672" s="700" t="s">
        <v>1001</v>
      </c>
      <c r="D672" s="647"/>
      <c r="E672" s="644"/>
      <c r="F672" s="88"/>
      <c r="G672" s="95"/>
      <c r="H672" s="95"/>
      <c r="I672" s="95"/>
      <c r="J672" s="95"/>
      <c r="K672" s="95"/>
    </row>
    <row r="673" spans="3:11" s="637" customFormat="1" ht="24" customHeight="1">
      <c r="C673" s="700" t="s">
        <v>1002</v>
      </c>
      <c r="D673" s="647"/>
      <c r="E673" s="644"/>
      <c r="F673" s="88"/>
      <c r="G673" s="95"/>
      <c r="H673" s="95"/>
      <c r="I673" s="95"/>
      <c r="J673" s="95"/>
      <c r="K673" s="95"/>
    </row>
    <row r="674" spans="3:11" s="637" customFormat="1" ht="24" customHeight="1">
      <c r="C674" s="700" t="s">
        <v>26</v>
      </c>
      <c r="D674" s="678"/>
      <c r="E674" s="644"/>
      <c r="F674" s="680"/>
      <c r="G674" s="679"/>
      <c r="H674" s="679"/>
      <c r="I674" s="679"/>
      <c r="J674" s="679"/>
      <c r="K674" s="679"/>
    </row>
    <row r="675" spans="3:11" s="637" customFormat="1" ht="24" customHeight="1">
      <c r="C675" s="700" t="s">
        <v>900</v>
      </c>
      <c r="D675" s="678"/>
      <c r="E675" s="644"/>
      <c r="F675" s="680"/>
      <c r="G675" s="679"/>
      <c r="H675" s="679"/>
      <c r="I675" s="679"/>
      <c r="J675" s="679"/>
      <c r="K675" s="679"/>
    </row>
    <row r="676" spans="3:11" s="637" customFormat="1" ht="24" customHeight="1">
      <c r="C676" s="700" t="s">
        <v>1003</v>
      </c>
      <c r="D676" s="678"/>
      <c r="E676" s="644"/>
      <c r="F676" s="680"/>
      <c r="G676" s="682"/>
      <c r="H676" s="682"/>
      <c r="I676" s="693"/>
      <c r="J676" s="693"/>
      <c r="K676" s="693"/>
    </row>
    <row r="677" spans="3:11" s="637" customFormat="1" ht="24" customHeight="1">
      <c r="C677" s="700" t="s">
        <v>1004</v>
      </c>
      <c r="D677" s="678"/>
      <c r="E677" s="644"/>
      <c r="F677" s="680"/>
      <c r="G677" s="682"/>
      <c r="H677" s="682"/>
      <c r="I677" s="693"/>
      <c r="J677" s="693"/>
      <c r="K677" s="693"/>
    </row>
    <row r="678" spans="3:11" s="637" customFormat="1" ht="24" customHeight="1">
      <c r="C678" s="700" t="s">
        <v>1005</v>
      </c>
      <c r="D678" s="678"/>
      <c r="E678" s="644"/>
      <c r="F678" s="680"/>
      <c r="G678" s="682"/>
      <c r="H678" s="682"/>
      <c r="I678" s="693"/>
      <c r="J678" s="693"/>
      <c r="K678" s="693"/>
    </row>
    <row r="679" spans="3:11" s="637" customFormat="1" ht="24" customHeight="1">
      <c r="C679" s="700" t="s">
        <v>1006</v>
      </c>
      <c r="D679" s="678"/>
      <c r="E679" s="644"/>
      <c r="F679" s="680"/>
      <c r="G679" s="682"/>
      <c r="H679" s="682"/>
      <c r="I679" s="693"/>
      <c r="J679" s="693"/>
      <c r="K679" s="693"/>
    </row>
    <row r="680" spans="3:11" s="637" customFormat="1" ht="24" customHeight="1">
      <c r="C680" s="700" t="s">
        <v>1007</v>
      </c>
      <c r="D680" s="678"/>
      <c r="E680" s="644"/>
      <c r="F680" s="680"/>
      <c r="G680" s="682"/>
      <c r="H680" s="682"/>
      <c r="I680" s="693"/>
      <c r="J680" s="693"/>
      <c r="K680" s="693"/>
    </row>
    <row r="681" spans="3:11" s="637" customFormat="1" ht="24" customHeight="1">
      <c r="C681" s="700" t="s">
        <v>901</v>
      </c>
      <c r="D681" s="678"/>
      <c r="E681" s="644"/>
      <c r="F681" s="680"/>
      <c r="G681" s="682"/>
      <c r="H681" s="682"/>
      <c r="I681" s="693"/>
      <c r="J681" s="693"/>
      <c r="K681" s="693"/>
    </row>
    <row r="682" spans="3:11" s="637" customFormat="1" ht="24" customHeight="1">
      <c r="C682" s="700" t="s">
        <v>1008</v>
      </c>
      <c r="D682" s="678"/>
      <c r="E682" s="644"/>
      <c r="F682" s="680"/>
      <c r="G682" s="682"/>
      <c r="H682" s="682"/>
      <c r="I682" s="693"/>
      <c r="J682" s="693"/>
      <c r="K682" s="693"/>
    </row>
    <row r="683" spans="3:11" s="637" customFormat="1" ht="24" customHeight="1">
      <c r="C683" s="700" t="s">
        <v>1009</v>
      </c>
      <c r="D683" s="678"/>
      <c r="E683" s="644"/>
      <c r="F683" s="680"/>
      <c r="G683" s="682"/>
      <c r="H683" s="682"/>
      <c r="I683" s="693"/>
      <c r="J683" s="693"/>
      <c r="K683" s="693"/>
    </row>
    <row r="684" spans="3:11" s="637" customFormat="1" ht="24" customHeight="1">
      <c r="C684" s="700" t="s">
        <v>1010</v>
      </c>
      <c r="D684" s="678"/>
      <c r="E684" s="644"/>
      <c r="F684" s="680"/>
      <c r="G684" s="682"/>
      <c r="H684" s="682"/>
      <c r="I684" s="693"/>
      <c r="J684" s="693"/>
      <c r="K684" s="693"/>
    </row>
    <row r="685" spans="3:11" s="637" customFormat="1" ht="24" customHeight="1">
      <c r="C685" s="700" t="s">
        <v>1011</v>
      </c>
      <c r="D685" s="678"/>
      <c r="E685" s="644"/>
      <c r="F685" s="680"/>
      <c r="G685" s="682"/>
      <c r="H685" s="682"/>
      <c r="I685" s="693"/>
      <c r="J685" s="693"/>
      <c r="K685" s="693"/>
    </row>
    <row r="686" spans="3:11" s="637" customFormat="1" ht="24" customHeight="1">
      <c r="C686" s="700" t="s">
        <v>1012</v>
      </c>
      <c r="D686" s="678"/>
      <c r="E686" s="644"/>
      <c r="F686" s="680"/>
      <c r="G686" s="682"/>
      <c r="H686" s="682"/>
      <c r="I686" s="693"/>
      <c r="J686" s="693"/>
      <c r="K686" s="693"/>
    </row>
    <row r="687" spans="3:11" s="637" customFormat="1" ht="24" customHeight="1">
      <c r="C687" s="700" t="s">
        <v>61</v>
      </c>
      <c r="D687" s="678"/>
      <c r="E687" s="644"/>
      <c r="F687" s="680"/>
      <c r="G687" s="682"/>
      <c r="H687" s="682"/>
      <c r="I687" s="693"/>
      <c r="J687" s="693"/>
      <c r="K687" s="693"/>
    </row>
    <row r="688" spans="3:11" s="637" customFormat="1" ht="24" customHeight="1">
      <c r="C688" s="700" t="s">
        <v>1013</v>
      </c>
      <c r="D688" s="678"/>
      <c r="E688" s="644"/>
      <c r="F688" s="680"/>
      <c r="G688" s="682"/>
      <c r="H688" s="682"/>
      <c r="I688" s="693"/>
      <c r="J688" s="693"/>
      <c r="K688" s="693"/>
    </row>
    <row r="689" spans="3:11" s="637" customFormat="1" ht="24" customHeight="1">
      <c r="C689" s="700" t="s">
        <v>1014</v>
      </c>
      <c r="D689" s="678"/>
      <c r="E689" s="644"/>
      <c r="F689" s="680"/>
      <c r="G689" s="682"/>
      <c r="H689" s="682"/>
      <c r="I689" s="693"/>
      <c r="J689" s="693"/>
      <c r="K689" s="693"/>
    </row>
    <row r="690" spans="3:11" s="637" customFormat="1" ht="24" customHeight="1">
      <c r="C690" s="700" t="s">
        <v>1015</v>
      </c>
      <c r="D690" s="678"/>
      <c r="E690" s="644"/>
      <c r="F690" s="680"/>
      <c r="G690" s="682"/>
      <c r="H690" s="682"/>
      <c r="I690" s="693"/>
      <c r="J690" s="693"/>
      <c r="K690" s="693"/>
    </row>
    <row r="691" spans="3:11" s="637" customFormat="1" ht="24" customHeight="1">
      <c r="C691" s="700" t="s">
        <v>1016</v>
      </c>
      <c r="D691" s="678"/>
      <c r="E691" s="644"/>
      <c r="F691" s="680"/>
      <c r="G691" s="682"/>
      <c r="H691" s="682"/>
      <c r="I691" s="693"/>
      <c r="J691" s="693"/>
      <c r="K691" s="693"/>
    </row>
    <row r="692" spans="3:11" s="637" customFormat="1" ht="24" customHeight="1">
      <c r="C692" s="700" t="s">
        <v>1017</v>
      </c>
      <c r="D692" s="678"/>
      <c r="E692" s="644"/>
      <c r="F692" s="680"/>
      <c r="G692" s="682"/>
      <c r="H692" s="682"/>
      <c r="I692" s="693"/>
      <c r="J692" s="693"/>
      <c r="K692" s="693"/>
    </row>
    <row r="693" spans="3:11" s="637" customFormat="1" ht="24" customHeight="1">
      <c r="C693" s="700" t="s">
        <v>1018</v>
      </c>
      <c r="D693" s="678"/>
      <c r="E693" s="644"/>
      <c r="F693" s="680"/>
      <c r="G693" s="682"/>
      <c r="H693" s="682"/>
      <c r="I693" s="693"/>
      <c r="J693" s="693"/>
      <c r="K693" s="693"/>
    </row>
    <row r="694" spans="3:11" s="637" customFormat="1" ht="24" customHeight="1">
      <c r="C694" s="700" t="s">
        <v>1019</v>
      </c>
      <c r="D694" s="678"/>
      <c r="E694" s="644"/>
      <c r="F694" s="680"/>
      <c r="G694" s="682"/>
      <c r="H694" s="682"/>
      <c r="I694" s="693"/>
      <c r="J694" s="693"/>
      <c r="K694" s="693"/>
    </row>
    <row r="695" spans="3:11" s="637" customFormat="1" ht="24" customHeight="1">
      <c r="C695" s="700" t="s">
        <v>1020</v>
      </c>
      <c r="D695" s="678"/>
      <c r="E695" s="644"/>
      <c r="F695" s="680"/>
      <c r="G695" s="682"/>
      <c r="H695" s="682"/>
      <c r="I695" s="693"/>
      <c r="J695" s="693"/>
      <c r="K695" s="693"/>
    </row>
    <row r="696" spans="3:11" s="637" customFormat="1" ht="24" customHeight="1">
      <c r="C696" s="700" t="s">
        <v>729</v>
      </c>
      <c r="D696" s="678"/>
      <c r="E696" s="644"/>
      <c r="F696" s="680"/>
      <c r="G696" s="682"/>
      <c r="H696" s="682"/>
      <c r="I696" s="693"/>
      <c r="J696" s="693"/>
      <c r="K696" s="693"/>
    </row>
    <row r="697" spans="3:11" s="637" customFormat="1" ht="24" customHeight="1">
      <c r="C697" s="700" t="s">
        <v>1021</v>
      </c>
      <c r="D697" s="678"/>
      <c r="E697" s="644"/>
      <c r="F697" s="680"/>
      <c r="G697" s="682"/>
      <c r="H697" s="682"/>
      <c r="I697" s="693"/>
      <c r="J697" s="693"/>
      <c r="K697" s="693"/>
    </row>
    <row r="698" spans="3:11" s="637" customFormat="1" ht="24" customHeight="1">
      <c r="C698" s="700" t="s">
        <v>1022</v>
      </c>
      <c r="D698" s="678"/>
      <c r="E698" s="644"/>
      <c r="F698" s="680"/>
      <c r="G698" s="682"/>
      <c r="H698" s="682"/>
      <c r="I698" s="693"/>
      <c r="J698" s="693"/>
      <c r="K698" s="693"/>
    </row>
    <row r="699" spans="3:11" s="637" customFormat="1" ht="24" customHeight="1">
      <c r="C699" s="700" t="s">
        <v>1023</v>
      </c>
      <c r="D699" s="678"/>
      <c r="E699" s="644"/>
      <c r="F699" s="680"/>
      <c r="G699" s="682"/>
      <c r="H699" s="682"/>
      <c r="I699" s="693"/>
      <c r="J699" s="693"/>
      <c r="K699" s="693"/>
    </row>
    <row r="700" spans="3:11" s="637" customFormat="1" ht="24" customHeight="1">
      <c r="C700" s="700" t="s">
        <v>1024</v>
      </c>
      <c r="D700" s="678"/>
      <c r="E700" s="644"/>
      <c r="F700" s="680"/>
      <c r="G700" s="682"/>
      <c r="H700" s="682"/>
      <c r="I700" s="693"/>
      <c r="J700" s="693"/>
      <c r="K700" s="693"/>
    </row>
    <row r="701" spans="3:11" s="637" customFormat="1" ht="24" customHeight="1">
      <c r="C701" s="700" t="s">
        <v>1025</v>
      </c>
      <c r="D701" s="678"/>
      <c r="E701" s="644"/>
      <c r="F701" s="680"/>
      <c r="G701" s="682"/>
      <c r="H701" s="682"/>
      <c r="I701" s="693"/>
      <c r="J701" s="693"/>
      <c r="K701" s="693"/>
    </row>
    <row r="702" spans="3:11" s="637" customFormat="1" ht="24" customHeight="1">
      <c r="C702" s="700" t="s">
        <v>1026</v>
      </c>
      <c r="D702" s="678"/>
      <c r="E702" s="644"/>
      <c r="F702" s="680"/>
      <c r="G702" s="682"/>
      <c r="H702" s="682"/>
      <c r="I702" s="693"/>
      <c r="J702" s="693"/>
      <c r="K702" s="693"/>
    </row>
    <row r="703" spans="3:11" s="637" customFormat="1" ht="24" customHeight="1">
      <c r="C703" s="700" t="s">
        <v>1027</v>
      </c>
      <c r="D703" s="678"/>
      <c r="E703" s="644"/>
      <c r="F703" s="680"/>
      <c r="G703" s="682"/>
      <c r="H703" s="682"/>
      <c r="I703" s="693"/>
      <c r="J703" s="693"/>
      <c r="K703" s="693"/>
    </row>
    <row r="704" spans="3:11" s="637" customFormat="1" ht="24" customHeight="1">
      <c r="C704" s="700" t="s">
        <v>1028</v>
      </c>
      <c r="D704" s="678"/>
      <c r="E704" s="644"/>
      <c r="F704" s="680"/>
      <c r="G704" s="682"/>
      <c r="H704" s="682"/>
      <c r="I704" s="693"/>
      <c r="J704" s="693"/>
      <c r="K704" s="693"/>
    </row>
    <row r="705" spans="3:11" s="637" customFormat="1" ht="24" customHeight="1">
      <c r="C705" s="700" t="s">
        <v>1029</v>
      </c>
      <c r="D705" s="678"/>
      <c r="E705" s="644"/>
      <c r="F705" s="680"/>
      <c r="G705" s="682"/>
      <c r="H705" s="682"/>
      <c r="I705" s="693"/>
      <c r="J705" s="693"/>
      <c r="K705" s="693"/>
    </row>
    <row r="706" spans="3:11" s="637" customFormat="1" ht="24" customHeight="1">
      <c r="C706" s="700" t="s">
        <v>1030</v>
      </c>
      <c r="D706" s="678"/>
      <c r="E706" s="644"/>
      <c r="F706" s="680"/>
      <c r="G706" s="682"/>
      <c r="H706" s="682"/>
      <c r="I706" s="693"/>
      <c r="J706" s="693"/>
      <c r="K706" s="693"/>
    </row>
    <row r="707" spans="3:11" s="637" customFormat="1" ht="24" customHeight="1">
      <c r="C707" s="700" t="s">
        <v>730</v>
      </c>
      <c r="D707" s="678"/>
      <c r="E707" s="644"/>
      <c r="F707" s="680"/>
      <c r="G707" s="682"/>
      <c r="H707" s="682"/>
      <c r="I707" s="693"/>
      <c r="J707" s="693"/>
      <c r="K707" s="693"/>
    </row>
    <row r="708" spans="3:11" s="637" customFormat="1" ht="24" customHeight="1">
      <c r="C708" s="700" t="s">
        <v>1031</v>
      </c>
      <c r="D708" s="678"/>
      <c r="E708" s="644"/>
      <c r="F708" s="680"/>
      <c r="G708" s="682"/>
      <c r="H708" s="682"/>
      <c r="I708" s="693"/>
      <c r="J708" s="693"/>
      <c r="K708" s="693"/>
    </row>
    <row r="709" spans="3:11" s="637" customFormat="1" ht="24" customHeight="1">
      <c r="C709" s="700" t="s">
        <v>1032</v>
      </c>
      <c r="D709" s="678"/>
      <c r="E709" s="644"/>
      <c r="F709" s="680"/>
      <c r="G709" s="682"/>
      <c r="H709" s="682"/>
      <c r="I709" s="693"/>
      <c r="J709" s="693"/>
      <c r="K709" s="693"/>
    </row>
    <row r="710" spans="3:11" s="637" customFormat="1" ht="24" customHeight="1">
      <c r="C710" s="700" t="s">
        <v>1033</v>
      </c>
      <c r="D710" s="678"/>
      <c r="E710" s="644"/>
      <c r="F710" s="680"/>
      <c r="G710" s="682"/>
      <c r="H710" s="682"/>
      <c r="I710" s="693"/>
      <c r="J710" s="693"/>
      <c r="K710" s="693"/>
    </row>
    <row r="711" spans="3:11" s="637" customFormat="1" ht="24" customHeight="1">
      <c r="C711" s="700" t="s">
        <v>1034</v>
      </c>
      <c r="D711" s="678"/>
      <c r="E711" s="644"/>
      <c r="F711" s="680"/>
      <c r="G711" s="682"/>
      <c r="H711" s="682"/>
      <c r="I711" s="693"/>
      <c r="J711" s="693"/>
      <c r="K711" s="693"/>
    </row>
    <row r="712" spans="3:11" s="637" customFormat="1" ht="24" customHeight="1">
      <c r="C712" s="700" t="s">
        <v>1035</v>
      </c>
      <c r="D712" s="678"/>
      <c r="E712" s="644"/>
      <c r="F712" s="680"/>
      <c r="G712" s="682"/>
      <c r="H712" s="682"/>
      <c r="I712" s="693"/>
      <c r="J712" s="693"/>
      <c r="K712" s="693"/>
    </row>
    <row r="713" spans="3:11" s="637" customFormat="1" ht="24" customHeight="1">
      <c r="C713" s="700" t="s">
        <v>1036</v>
      </c>
      <c r="D713" s="678"/>
      <c r="E713" s="644"/>
      <c r="F713" s="680"/>
      <c r="G713" s="682"/>
      <c r="H713" s="682"/>
      <c r="I713" s="693"/>
      <c r="J713" s="693"/>
      <c r="K713" s="693"/>
    </row>
    <row r="714" spans="3:11" s="637" customFormat="1" ht="24" customHeight="1">
      <c r="C714" s="700" t="s">
        <v>1037</v>
      </c>
      <c r="D714" s="678"/>
      <c r="E714" s="644"/>
      <c r="F714" s="680"/>
      <c r="G714" s="682"/>
      <c r="H714" s="682"/>
      <c r="I714" s="693"/>
      <c r="J714" s="693"/>
      <c r="K714" s="693"/>
    </row>
    <row r="715" spans="3:11" s="637" customFormat="1" ht="24" customHeight="1">
      <c r="C715" s="700" t="s">
        <v>1038</v>
      </c>
      <c r="D715" s="678"/>
      <c r="E715" s="644"/>
      <c r="F715" s="680"/>
      <c r="G715" s="682"/>
      <c r="H715" s="682"/>
      <c r="I715" s="693"/>
      <c r="J715" s="693"/>
      <c r="K715" s="693"/>
    </row>
    <row r="716" spans="3:11" s="637" customFormat="1" ht="24" customHeight="1">
      <c r="C716" s="700" t="s">
        <v>1039</v>
      </c>
      <c r="D716" s="678"/>
      <c r="E716" s="644"/>
      <c r="F716" s="680"/>
      <c r="G716" s="682"/>
      <c r="H716" s="682"/>
      <c r="I716" s="693"/>
      <c r="J716" s="693"/>
      <c r="K716" s="693"/>
    </row>
    <row r="717" spans="3:11" s="637" customFormat="1" ht="24" customHeight="1">
      <c r="C717" s="700" t="s">
        <v>1040</v>
      </c>
      <c r="D717" s="678"/>
      <c r="E717" s="644"/>
      <c r="F717" s="680"/>
      <c r="G717" s="682"/>
      <c r="H717" s="682"/>
      <c r="I717" s="693"/>
      <c r="J717" s="693"/>
      <c r="K717" s="693"/>
    </row>
    <row r="718" spans="3:11" s="637" customFormat="1" ht="24" customHeight="1">
      <c r="C718" s="700" t="s">
        <v>1041</v>
      </c>
      <c r="D718" s="678"/>
      <c r="E718" s="644"/>
      <c r="F718" s="680"/>
      <c r="G718" s="682"/>
      <c r="H718" s="682"/>
      <c r="I718" s="693"/>
      <c r="J718" s="693"/>
      <c r="K718" s="693"/>
    </row>
    <row r="719" spans="3:11" s="637" customFormat="1" ht="24" customHeight="1">
      <c r="C719" s="700" t="s">
        <v>731</v>
      </c>
      <c r="D719" s="678"/>
      <c r="E719" s="644"/>
      <c r="F719" s="680"/>
      <c r="G719" s="682"/>
      <c r="H719" s="682"/>
      <c r="I719" s="693"/>
      <c r="J719" s="693"/>
      <c r="K719" s="693"/>
    </row>
    <row r="720" spans="3:11" s="637" customFormat="1" ht="24" customHeight="1">
      <c r="C720" s="700" t="s">
        <v>1042</v>
      </c>
      <c r="D720" s="678"/>
      <c r="E720" s="644"/>
      <c r="F720" s="680"/>
      <c r="G720" s="682"/>
      <c r="H720" s="682"/>
      <c r="I720" s="693"/>
      <c r="J720" s="693"/>
      <c r="K720" s="693"/>
    </row>
    <row r="721" spans="1:11" s="637" customFormat="1" ht="24" customHeight="1">
      <c r="C721" s="700" t="s">
        <v>1043</v>
      </c>
      <c r="D721" s="678"/>
      <c r="E721" s="644"/>
      <c r="F721" s="680"/>
      <c r="G721" s="682"/>
      <c r="H721" s="682"/>
      <c r="I721" s="693"/>
      <c r="J721" s="693"/>
      <c r="K721" s="693"/>
    </row>
    <row r="722" spans="1:11" s="637" customFormat="1" ht="24" customHeight="1">
      <c r="C722" s="700" t="s">
        <v>1044</v>
      </c>
      <c r="D722" s="678"/>
      <c r="E722" s="644"/>
      <c r="F722" s="680"/>
      <c r="G722" s="682"/>
      <c r="H722" s="682"/>
      <c r="I722" s="693"/>
      <c r="J722" s="693"/>
      <c r="K722" s="693"/>
    </row>
    <row r="723" spans="1:11" s="637" customFormat="1" ht="24" customHeight="1">
      <c r="C723" s="700" t="s">
        <v>1045</v>
      </c>
      <c r="D723" s="678"/>
      <c r="E723" s="644"/>
      <c r="F723" s="680"/>
      <c r="G723" s="682"/>
      <c r="H723" s="682"/>
      <c r="I723" s="693"/>
      <c r="J723" s="693"/>
      <c r="K723" s="693"/>
    </row>
    <row r="724" spans="1:11" s="637" customFormat="1" ht="24" customHeight="1">
      <c r="C724" s="700" t="s">
        <v>1046</v>
      </c>
      <c r="D724" s="678"/>
      <c r="E724" s="644"/>
      <c r="F724" s="680"/>
      <c r="G724" s="682"/>
      <c r="H724" s="682"/>
      <c r="I724" s="693"/>
      <c r="J724" s="693"/>
      <c r="K724" s="693"/>
    </row>
    <row r="725" spans="1:11" s="637" customFormat="1" ht="24" customHeight="1">
      <c r="C725" s="700" t="s">
        <v>1047</v>
      </c>
      <c r="D725" s="678"/>
      <c r="E725" s="644"/>
      <c r="F725" s="680"/>
      <c r="G725" s="682"/>
      <c r="H725" s="682"/>
      <c r="I725" s="693"/>
      <c r="J725" s="693"/>
      <c r="K725" s="693"/>
    </row>
    <row r="726" spans="1:11" s="637" customFormat="1" ht="24" customHeight="1">
      <c r="C726" s="700" t="s">
        <v>1048</v>
      </c>
      <c r="D726" s="681"/>
      <c r="E726" s="698"/>
      <c r="F726" s="649"/>
      <c r="G726" s="646"/>
      <c r="H726" s="687"/>
      <c r="I726" s="694"/>
      <c r="J726" s="695"/>
      <c r="K726" s="695"/>
    </row>
    <row r="727" spans="1:11" s="637" customFormat="1" ht="24" customHeight="1">
      <c r="A727" s="679"/>
      <c r="B727" s="679"/>
      <c r="C727" s="700" t="s">
        <v>1049</v>
      </c>
      <c r="D727" s="678"/>
      <c r="E727" s="644"/>
      <c r="F727" s="680"/>
      <c r="G727" s="682"/>
      <c r="H727" s="682"/>
      <c r="I727" s="693"/>
      <c r="J727" s="696"/>
      <c r="K727" s="696"/>
    </row>
    <row r="728" spans="1:11" s="637" customFormat="1" ht="24" customHeight="1">
      <c r="A728" s="679"/>
      <c r="B728" s="679"/>
      <c r="C728" s="700" t="s">
        <v>1050</v>
      </c>
      <c r="D728" s="678"/>
      <c r="E728" s="644"/>
      <c r="F728" s="680"/>
      <c r="G728" s="682"/>
      <c r="H728" s="682"/>
      <c r="I728" s="693"/>
      <c r="J728" s="696"/>
      <c r="K728" s="696"/>
    </row>
    <row r="729" spans="1:11" s="637" customFormat="1" ht="24" customHeight="1">
      <c r="A729" s="679"/>
      <c r="B729" s="679"/>
      <c r="C729" s="700" t="s">
        <v>1051</v>
      </c>
      <c r="D729" s="678"/>
      <c r="E729" s="644"/>
      <c r="F729" s="680"/>
      <c r="G729" s="682"/>
      <c r="H729" s="682"/>
      <c r="I729" s="693"/>
      <c r="J729" s="696"/>
      <c r="K729" s="696"/>
    </row>
    <row r="730" spans="1:11" s="637" customFormat="1" ht="24" customHeight="1">
      <c r="A730" s="679"/>
      <c r="B730" s="679"/>
      <c r="C730" s="700" t="s">
        <v>1052</v>
      </c>
      <c r="D730" s="678"/>
      <c r="E730" s="644"/>
      <c r="F730" s="680"/>
      <c r="G730" s="682"/>
      <c r="H730" s="682"/>
      <c r="I730" s="693"/>
      <c r="J730" s="696"/>
      <c r="K730" s="696"/>
    </row>
    <row r="731" spans="1:11" s="637" customFormat="1" ht="24" customHeight="1">
      <c r="A731" s="679"/>
      <c r="B731" s="679"/>
      <c r="C731" s="700" t="s">
        <v>1053</v>
      </c>
      <c r="D731" s="678"/>
      <c r="E731" s="644"/>
      <c r="F731" s="680"/>
      <c r="G731" s="682"/>
      <c r="H731" s="682"/>
      <c r="I731" s="693"/>
      <c r="J731" s="696"/>
      <c r="K731" s="696"/>
    </row>
    <row r="732" spans="1:11" s="637" customFormat="1" ht="24" customHeight="1">
      <c r="A732" s="679"/>
      <c r="B732" s="679"/>
      <c r="C732" s="700" t="s">
        <v>1054</v>
      </c>
      <c r="D732" s="678"/>
      <c r="E732" s="644"/>
      <c r="F732" s="680"/>
      <c r="G732" s="682"/>
      <c r="H732" s="682"/>
      <c r="I732" s="693"/>
      <c r="J732" s="696"/>
      <c r="K732" s="696"/>
    </row>
    <row r="733" spans="1:11" s="637" customFormat="1" ht="24" customHeight="1">
      <c r="A733" s="679"/>
      <c r="B733" s="679"/>
      <c r="C733" s="700" t="s">
        <v>1055</v>
      </c>
      <c r="D733" s="678"/>
      <c r="E733" s="644"/>
      <c r="F733" s="680"/>
      <c r="G733" s="682"/>
      <c r="H733" s="682"/>
      <c r="I733" s="693"/>
      <c r="J733" s="696"/>
      <c r="K733" s="696"/>
    </row>
    <row r="734" spans="1:11" s="637" customFormat="1" ht="24" customHeight="1">
      <c r="A734" s="679"/>
      <c r="B734" s="679"/>
      <c r="C734" s="700" t="s">
        <v>1056</v>
      </c>
      <c r="D734" s="678"/>
      <c r="E734" s="644"/>
      <c r="F734" s="680"/>
      <c r="G734" s="682"/>
      <c r="H734" s="682"/>
      <c r="I734" s="693"/>
      <c r="J734" s="696"/>
      <c r="K734" s="696"/>
    </row>
    <row r="735" spans="1:11" s="637" customFormat="1" ht="24" customHeight="1">
      <c r="A735" s="679"/>
      <c r="B735" s="679"/>
      <c r="C735" s="700" t="s">
        <v>1057</v>
      </c>
      <c r="D735" s="678"/>
      <c r="E735" s="644"/>
      <c r="F735" s="680"/>
      <c r="G735" s="682"/>
      <c r="H735" s="682"/>
      <c r="I735" s="693"/>
      <c r="J735" s="696"/>
      <c r="K735" s="696"/>
    </row>
    <row r="736" spans="1:11" s="637" customFormat="1" ht="24" customHeight="1">
      <c r="A736" s="679"/>
      <c r="B736" s="679"/>
      <c r="C736" s="700" t="s">
        <v>1058</v>
      </c>
      <c r="D736" s="678"/>
      <c r="E736" s="644"/>
      <c r="F736" s="680"/>
      <c r="G736" s="682"/>
      <c r="H736" s="682"/>
      <c r="I736" s="693"/>
      <c r="J736" s="696"/>
      <c r="K736" s="696"/>
    </row>
    <row r="737" spans="1:11" s="637" customFormat="1" ht="24" customHeight="1">
      <c r="A737" s="679"/>
      <c r="B737" s="679"/>
      <c r="C737" s="700" t="s">
        <v>1059</v>
      </c>
      <c r="D737" s="678"/>
      <c r="E737" s="644"/>
      <c r="F737" s="680"/>
      <c r="G737" s="682"/>
      <c r="H737" s="682"/>
      <c r="I737" s="693"/>
      <c r="J737" s="696"/>
      <c r="K737" s="696"/>
    </row>
    <row r="738" spans="1:11" s="637" customFormat="1" ht="24" customHeight="1">
      <c r="A738" s="679"/>
      <c r="B738" s="679"/>
      <c r="C738" s="700" t="s">
        <v>1060</v>
      </c>
      <c r="D738" s="678"/>
      <c r="E738" s="644"/>
      <c r="F738" s="680"/>
      <c r="G738" s="682"/>
      <c r="H738" s="682"/>
      <c r="I738" s="693"/>
      <c r="J738" s="696"/>
      <c r="K738" s="696"/>
    </row>
    <row r="739" spans="1:11" s="637" customFormat="1" ht="24" customHeight="1">
      <c r="A739" s="679"/>
      <c r="B739" s="679"/>
      <c r="C739" s="700" t="s">
        <v>1061</v>
      </c>
      <c r="D739" s="678"/>
      <c r="E739" s="644"/>
      <c r="F739" s="680"/>
      <c r="G739" s="682"/>
      <c r="H739" s="682"/>
      <c r="I739" s="693"/>
      <c r="J739" s="696"/>
      <c r="K739" s="696"/>
    </row>
    <row r="740" spans="1:11" s="637" customFormat="1" ht="24" customHeight="1">
      <c r="A740" s="679"/>
      <c r="B740" s="679"/>
      <c r="C740" s="700" t="s">
        <v>1062</v>
      </c>
      <c r="D740" s="678"/>
      <c r="E740" s="644"/>
      <c r="F740" s="680"/>
      <c r="G740" s="682"/>
      <c r="H740" s="682"/>
      <c r="I740" s="693"/>
      <c r="J740" s="696"/>
      <c r="K740" s="696"/>
    </row>
    <row r="741" spans="1:11" s="637" customFormat="1" ht="24" customHeight="1">
      <c r="A741" s="679"/>
      <c r="B741" s="679"/>
      <c r="C741" s="700" t="s">
        <v>1063</v>
      </c>
      <c r="D741" s="678"/>
      <c r="E741" s="644"/>
      <c r="F741" s="680"/>
      <c r="G741" s="682"/>
      <c r="H741" s="682"/>
      <c r="I741" s="693"/>
      <c r="J741" s="696"/>
      <c r="K741" s="696"/>
    </row>
    <row r="742" spans="1:11" s="637" customFormat="1" ht="24" customHeight="1">
      <c r="A742" s="679"/>
      <c r="B742" s="679"/>
      <c r="C742" s="700" t="s">
        <v>1064</v>
      </c>
      <c r="D742" s="678"/>
      <c r="E742" s="644"/>
      <c r="F742" s="680"/>
      <c r="G742" s="682"/>
      <c r="H742" s="682"/>
      <c r="I742" s="693"/>
      <c r="J742" s="696"/>
      <c r="K742" s="696"/>
    </row>
    <row r="743" spans="1:11" s="637" customFormat="1" ht="24" customHeight="1">
      <c r="A743" s="679"/>
      <c r="B743" s="679"/>
      <c r="C743" s="700" t="s">
        <v>1065</v>
      </c>
      <c r="D743" s="678"/>
      <c r="E743" s="644"/>
      <c r="F743" s="680"/>
      <c r="G743" s="682"/>
      <c r="H743" s="682"/>
      <c r="I743" s="693"/>
      <c r="J743" s="696"/>
      <c r="K743" s="696"/>
    </row>
    <row r="744" spans="1:11" s="637" customFormat="1" ht="24" customHeight="1">
      <c r="A744" s="679"/>
      <c r="B744" s="679"/>
      <c r="C744" s="700" t="s">
        <v>1066</v>
      </c>
      <c r="D744" s="678"/>
      <c r="E744" s="644"/>
      <c r="F744" s="680"/>
      <c r="G744" s="682"/>
      <c r="H744" s="682"/>
      <c r="I744" s="693"/>
      <c r="J744" s="696"/>
      <c r="K744" s="696"/>
    </row>
    <row r="745" spans="1:11" s="637" customFormat="1" ht="24" customHeight="1">
      <c r="A745" s="679"/>
      <c r="B745" s="679"/>
      <c r="C745" s="700" t="s">
        <v>1067</v>
      </c>
      <c r="D745" s="678"/>
      <c r="E745" s="644"/>
      <c r="F745" s="680"/>
      <c r="G745" s="682"/>
      <c r="H745" s="682"/>
      <c r="I745" s="693"/>
      <c r="J745" s="696"/>
      <c r="K745" s="696"/>
    </row>
    <row r="746" spans="1:11" s="637" customFormat="1" ht="24" customHeight="1">
      <c r="A746" s="679"/>
      <c r="B746" s="679"/>
      <c r="C746" s="700" t="s">
        <v>1068</v>
      </c>
      <c r="D746" s="678"/>
      <c r="E746" s="644"/>
      <c r="F746" s="680"/>
      <c r="G746" s="682"/>
      <c r="H746" s="682"/>
      <c r="I746" s="693"/>
      <c r="J746" s="696"/>
      <c r="K746" s="696"/>
    </row>
    <row r="747" spans="1:11" s="637" customFormat="1" ht="24" customHeight="1">
      <c r="A747" s="679"/>
      <c r="B747" s="679"/>
      <c r="C747" s="700" t="s">
        <v>1069</v>
      </c>
      <c r="D747" s="678"/>
      <c r="E747" s="644"/>
      <c r="F747" s="680"/>
      <c r="G747" s="682"/>
      <c r="H747" s="682"/>
      <c r="I747" s="693"/>
      <c r="J747" s="696"/>
      <c r="K747" s="696"/>
    </row>
    <row r="748" spans="1:11" s="637" customFormat="1" ht="24" customHeight="1">
      <c r="A748" s="679"/>
      <c r="B748" s="679"/>
      <c r="C748" s="700" t="s">
        <v>1070</v>
      </c>
      <c r="D748" s="678"/>
      <c r="E748" s="644"/>
      <c r="F748" s="680"/>
      <c r="G748" s="682"/>
      <c r="H748" s="682"/>
      <c r="I748" s="693"/>
      <c r="J748" s="696"/>
      <c r="K748" s="696"/>
    </row>
    <row r="749" spans="1:11" s="637" customFormat="1" ht="24" customHeight="1">
      <c r="A749" s="679"/>
      <c r="B749" s="679"/>
      <c r="C749" s="700" t="s">
        <v>1071</v>
      </c>
      <c r="D749" s="678"/>
      <c r="E749" s="644"/>
      <c r="F749" s="680"/>
      <c r="G749" s="682"/>
      <c r="H749" s="682"/>
      <c r="I749" s="693"/>
      <c r="J749" s="696"/>
      <c r="K749" s="696"/>
    </row>
    <row r="750" spans="1:11" s="637" customFormat="1" ht="24" customHeight="1">
      <c r="A750" s="679"/>
      <c r="B750" s="679"/>
      <c r="C750" s="700" t="s">
        <v>1072</v>
      </c>
      <c r="D750" s="678"/>
      <c r="E750" s="644"/>
      <c r="F750" s="680"/>
      <c r="G750" s="682"/>
      <c r="H750" s="682"/>
      <c r="I750" s="693"/>
      <c r="J750" s="696"/>
      <c r="K750" s="696"/>
    </row>
    <row r="751" spans="1:11" s="637" customFormat="1" ht="24" customHeight="1">
      <c r="A751" s="679"/>
      <c r="B751" s="679"/>
      <c r="C751" s="700" t="s">
        <v>1073</v>
      </c>
      <c r="D751" s="678"/>
      <c r="E751" s="644"/>
      <c r="F751" s="680"/>
      <c r="G751" s="682"/>
      <c r="H751" s="682"/>
      <c r="I751" s="693"/>
      <c r="J751" s="696"/>
      <c r="K751" s="696"/>
    </row>
    <row r="752" spans="1:11" s="637" customFormat="1" ht="24" customHeight="1">
      <c r="A752" s="679"/>
      <c r="B752" s="679"/>
      <c r="C752" s="700" t="s">
        <v>1074</v>
      </c>
      <c r="D752" s="678"/>
      <c r="E752" s="644"/>
      <c r="F752" s="680"/>
      <c r="G752" s="682"/>
      <c r="H752" s="682"/>
      <c r="I752" s="693"/>
      <c r="J752" s="696"/>
      <c r="K752" s="696"/>
    </row>
    <row r="753" spans="1:11" s="637" customFormat="1" ht="24" customHeight="1">
      <c r="A753" s="679"/>
      <c r="B753" s="679"/>
      <c r="C753" s="700" t="s">
        <v>1075</v>
      </c>
      <c r="D753" s="678"/>
      <c r="E753" s="644"/>
      <c r="F753" s="680"/>
      <c r="G753" s="682"/>
      <c r="H753" s="682"/>
      <c r="I753" s="693"/>
      <c r="J753" s="696"/>
      <c r="K753" s="696"/>
    </row>
    <row r="754" spans="1:11" s="637" customFormat="1" ht="24" customHeight="1">
      <c r="A754" s="679"/>
      <c r="B754" s="679"/>
      <c r="C754" s="700" t="s">
        <v>1076</v>
      </c>
      <c r="D754" s="678"/>
      <c r="E754" s="644"/>
      <c r="F754" s="680"/>
      <c r="G754" s="682"/>
      <c r="H754" s="682"/>
      <c r="I754" s="693"/>
      <c r="J754" s="696"/>
      <c r="K754" s="696"/>
    </row>
    <row r="755" spans="1:11" s="637" customFormat="1" ht="24" customHeight="1">
      <c r="A755" s="679"/>
      <c r="B755" s="679"/>
      <c r="C755" s="700" t="s">
        <v>1077</v>
      </c>
      <c r="D755" s="678"/>
      <c r="E755" s="644"/>
      <c r="F755" s="680"/>
      <c r="G755" s="682"/>
      <c r="H755" s="682"/>
      <c r="I755" s="693"/>
      <c r="J755" s="696"/>
      <c r="K755" s="696"/>
    </row>
    <row r="756" spans="1:11" s="637" customFormat="1" ht="24" customHeight="1">
      <c r="A756" s="679"/>
      <c r="B756" s="679"/>
      <c r="C756" s="700" t="s">
        <v>1078</v>
      </c>
      <c r="D756" s="678"/>
      <c r="E756" s="644"/>
      <c r="F756" s="680"/>
      <c r="G756" s="682"/>
      <c r="H756" s="682"/>
      <c r="I756" s="693"/>
      <c r="J756" s="696"/>
      <c r="K756" s="696"/>
    </row>
    <row r="757" spans="1:11" s="637" customFormat="1" ht="24" customHeight="1">
      <c r="A757" s="679"/>
      <c r="B757" s="679"/>
      <c r="C757" s="700" t="s">
        <v>1079</v>
      </c>
      <c r="D757" s="678"/>
      <c r="E757" s="644"/>
      <c r="F757" s="680"/>
      <c r="G757" s="682"/>
      <c r="H757" s="682"/>
      <c r="I757" s="693"/>
      <c r="J757" s="696"/>
      <c r="K757" s="696"/>
    </row>
    <row r="758" spans="1:11" s="637" customFormat="1" ht="24" customHeight="1">
      <c r="A758" s="679"/>
      <c r="B758" s="679"/>
      <c r="C758" s="700" t="s">
        <v>1080</v>
      </c>
      <c r="D758" s="678"/>
      <c r="E758" s="644"/>
      <c r="F758" s="680"/>
      <c r="G758" s="682"/>
      <c r="H758" s="682"/>
      <c r="I758" s="693"/>
      <c r="J758" s="696"/>
      <c r="K758" s="696"/>
    </row>
    <row r="759" spans="1:11" s="637" customFormat="1" ht="24" customHeight="1">
      <c r="A759" s="679"/>
      <c r="B759" s="679"/>
      <c r="C759" s="700" t="s">
        <v>1081</v>
      </c>
      <c r="D759" s="678"/>
      <c r="E759" s="644"/>
      <c r="F759" s="680"/>
      <c r="G759" s="682"/>
      <c r="H759" s="682"/>
      <c r="I759" s="693"/>
      <c r="J759" s="696"/>
      <c r="K759" s="696"/>
    </row>
    <row r="760" spans="1:11" s="637" customFormat="1" ht="24" customHeight="1">
      <c r="A760" s="679"/>
      <c r="B760" s="679"/>
      <c r="C760" s="700" t="s">
        <v>1082</v>
      </c>
      <c r="D760" s="678"/>
      <c r="E760" s="644"/>
      <c r="F760" s="680"/>
      <c r="G760" s="682"/>
      <c r="H760" s="682"/>
      <c r="I760" s="693"/>
      <c r="J760" s="696"/>
      <c r="K760" s="696"/>
    </row>
    <row r="761" spans="1:11" s="637" customFormat="1" ht="24" customHeight="1">
      <c r="A761" s="679"/>
      <c r="B761" s="679"/>
      <c r="C761" s="700" t="s">
        <v>1083</v>
      </c>
      <c r="D761" s="678"/>
      <c r="E761" s="644"/>
      <c r="F761" s="680"/>
      <c r="G761" s="682"/>
      <c r="H761" s="682"/>
      <c r="I761" s="693"/>
      <c r="J761" s="696"/>
      <c r="K761" s="696"/>
    </row>
    <row r="762" spans="1:11" s="637" customFormat="1" ht="24" customHeight="1">
      <c r="A762" s="679"/>
      <c r="B762" s="679"/>
      <c r="C762" s="700" t="s">
        <v>1084</v>
      </c>
      <c r="D762" s="678"/>
      <c r="E762" s="644"/>
      <c r="F762" s="680"/>
      <c r="G762" s="682"/>
      <c r="H762" s="682"/>
      <c r="I762" s="693"/>
      <c r="J762" s="696"/>
      <c r="K762" s="696"/>
    </row>
    <row r="763" spans="1:11" s="637" customFormat="1" ht="24" customHeight="1">
      <c r="A763" s="679"/>
      <c r="B763" s="679"/>
      <c r="C763" s="700" t="s">
        <v>1085</v>
      </c>
      <c r="D763" s="678"/>
      <c r="E763" s="644"/>
      <c r="F763" s="680"/>
      <c r="G763" s="682"/>
      <c r="H763" s="682"/>
      <c r="I763" s="693"/>
      <c r="J763" s="696"/>
      <c r="K763" s="696"/>
    </row>
    <row r="764" spans="1:11" s="637" customFormat="1" ht="24" customHeight="1">
      <c r="A764" s="679"/>
      <c r="B764" s="679"/>
      <c r="C764" s="700" t="s">
        <v>1086</v>
      </c>
      <c r="D764" s="678"/>
      <c r="E764" s="644"/>
      <c r="F764" s="680"/>
      <c r="G764" s="682"/>
      <c r="H764" s="682"/>
      <c r="I764" s="693"/>
      <c r="J764" s="696"/>
      <c r="K764" s="696"/>
    </row>
    <row r="765" spans="1:11" s="637" customFormat="1" ht="24" customHeight="1">
      <c r="A765" s="679"/>
      <c r="B765" s="679"/>
      <c r="C765" s="700" t="s">
        <v>1087</v>
      </c>
      <c r="D765" s="678"/>
      <c r="E765" s="644"/>
      <c r="F765" s="680"/>
      <c r="G765" s="682"/>
      <c r="H765" s="682"/>
      <c r="I765" s="693"/>
      <c r="J765" s="696"/>
      <c r="K765" s="696"/>
    </row>
    <row r="766" spans="1:11" s="637" customFormat="1" ht="24" customHeight="1">
      <c r="A766" s="679"/>
      <c r="B766" s="679"/>
      <c r="C766" s="700" t="s">
        <v>1088</v>
      </c>
      <c r="D766" s="678"/>
      <c r="E766" s="644"/>
      <c r="F766" s="680"/>
      <c r="G766" s="682"/>
      <c r="H766" s="682"/>
      <c r="I766" s="693"/>
      <c r="J766" s="696"/>
      <c r="K766" s="696"/>
    </row>
    <row r="767" spans="1:11" s="637" customFormat="1" ht="24" customHeight="1">
      <c r="A767" s="679"/>
      <c r="B767" s="679"/>
      <c r="C767" s="700" t="s">
        <v>1089</v>
      </c>
      <c r="D767" s="678"/>
      <c r="E767" s="644"/>
      <c r="F767" s="680"/>
      <c r="G767" s="682"/>
      <c r="H767" s="682"/>
      <c r="I767" s="693"/>
      <c r="J767" s="696"/>
      <c r="K767" s="696"/>
    </row>
    <row r="768" spans="1:11" s="637" customFormat="1" ht="24" customHeight="1">
      <c r="A768" s="679"/>
      <c r="B768" s="679"/>
      <c r="C768" s="700" t="s">
        <v>1090</v>
      </c>
      <c r="D768" s="678"/>
      <c r="E768" s="644"/>
      <c r="F768" s="680"/>
      <c r="G768" s="682"/>
      <c r="H768" s="682"/>
      <c r="I768" s="693"/>
      <c r="J768" s="696"/>
      <c r="K768" s="696"/>
    </row>
    <row r="769" spans="1:11" s="637" customFormat="1" ht="24" customHeight="1">
      <c r="A769" s="679"/>
      <c r="B769" s="679"/>
      <c r="C769" s="700" t="s">
        <v>1091</v>
      </c>
      <c r="D769" s="678"/>
      <c r="E769" s="644"/>
      <c r="F769" s="680"/>
      <c r="G769" s="682"/>
      <c r="H769" s="682"/>
      <c r="I769" s="693"/>
      <c r="J769" s="696"/>
      <c r="K769" s="696"/>
    </row>
    <row r="770" spans="1:11" s="637" customFormat="1" ht="24" customHeight="1">
      <c r="A770" s="679"/>
      <c r="B770" s="679"/>
      <c r="C770" s="700" t="s">
        <v>1092</v>
      </c>
      <c r="D770" s="678"/>
      <c r="E770" s="644"/>
      <c r="F770" s="680"/>
      <c r="G770" s="682"/>
      <c r="H770" s="682"/>
      <c r="I770" s="693"/>
      <c r="J770" s="696"/>
      <c r="K770" s="696"/>
    </row>
    <row r="771" spans="1:11" s="637" customFormat="1" ht="24" customHeight="1">
      <c r="A771" s="679"/>
      <c r="B771" s="679"/>
      <c r="C771" s="700" t="s">
        <v>1093</v>
      </c>
      <c r="D771" s="678"/>
      <c r="E771" s="644"/>
      <c r="F771" s="680"/>
      <c r="G771" s="682"/>
      <c r="H771" s="682"/>
      <c r="I771" s="693"/>
      <c r="J771" s="696"/>
      <c r="K771" s="696"/>
    </row>
    <row r="772" spans="1:11" s="637" customFormat="1" ht="24" customHeight="1">
      <c r="A772" s="679"/>
      <c r="B772" s="679"/>
      <c r="C772" s="700" t="s">
        <v>732</v>
      </c>
      <c r="D772" s="678"/>
      <c r="E772" s="644"/>
      <c r="F772" s="680"/>
      <c r="G772" s="682"/>
      <c r="H772" s="682"/>
      <c r="I772" s="693"/>
      <c r="J772" s="696"/>
      <c r="K772" s="696"/>
    </row>
    <row r="773" spans="1:11" s="637" customFormat="1" ht="24" customHeight="1">
      <c r="A773" s="679"/>
      <c r="B773" s="679"/>
      <c r="C773" s="700" t="s">
        <v>1094</v>
      </c>
      <c r="D773" s="678"/>
      <c r="E773" s="644"/>
      <c r="F773" s="680"/>
      <c r="G773" s="682"/>
      <c r="H773" s="682"/>
      <c r="I773" s="693"/>
      <c r="J773" s="696"/>
      <c r="K773" s="696"/>
    </row>
    <row r="774" spans="1:11" s="637" customFormat="1" ht="24" customHeight="1">
      <c r="A774" s="679"/>
      <c r="B774" s="679"/>
      <c r="C774" s="700" t="s">
        <v>1095</v>
      </c>
      <c r="D774" s="678"/>
      <c r="E774" s="644"/>
      <c r="F774" s="680"/>
      <c r="G774" s="682"/>
      <c r="H774" s="682"/>
      <c r="I774" s="693"/>
      <c r="J774" s="696"/>
      <c r="K774" s="696"/>
    </row>
    <row r="775" spans="1:11" s="637" customFormat="1" ht="24" customHeight="1">
      <c r="A775" s="679"/>
      <c r="B775" s="679"/>
      <c r="C775" s="700" t="s">
        <v>1096</v>
      </c>
      <c r="D775" s="678"/>
      <c r="E775" s="644"/>
      <c r="F775" s="680"/>
      <c r="G775" s="682"/>
      <c r="H775" s="682"/>
      <c r="I775" s="693"/>
      <c r="J775" s="696"/>
      <c r="K775" s="696"/>
    </row>
    <row r="776" spans="1:11" s="637" customFormat="1" ht="24" customHeight="1">
      <c r="A776" s="679"/>
      <c r="B776" s="679"/>
      <c r="C776" s="700" t="s">
        <v>1097</v>
      </c>
      <c r="D776" s="678"/>
      <c r="E776" s="644"/>
      <c r="F776" s="680"/>
      <c r="G776" s="682"/>
      <c r="H776" s="682"/>
      <c r="I776" s="693"/>
      <c r="J776" s="696"/>
      <c r="K776" s="696"/>
    </row>
    <row r="777" spans="1:11" s="637" customFormat="1" ht="24" customHeight="1">
      <c r="A777" s="679"/>
      <c r="B777" s="679"/>
      <c r="C777" s="700" t="s">
        <v>1098</v>
      </c>
      <c r="D777" s="678"/>
      <c r="E777" s="644"/>
      <c r="F777" s="680"/>
      <c r="G777" s="682"/>
      <c r="H777" s="682"/>
      <c r="I777" s="693"/>
      <c r="J777" s="696"/>
      <c r="K777" s="696"/>
    </row>
    <row r="778" spans="1:11" s="637" customFormat="1" ht="24" customHeight="1">
      <c r="A778" s="679"/>
      <c r="B778" s="679"/>
      <c r="C778" s="700" t="s">
        <v>1099</v>
      </c>
      <c r="D778" s="678"/>
      <c r="E778" s="644"/>
      <c r="F778" s="680"/>
      <c r="G778" s="682"/>
      <c r="H778" s="682"/>
      <c r="I778" s="693"/>
      <c r="J778" s="696"/>
      <c r="K778" s="696"/>
    </row>
    <row r="779" spans="1:11" s="637" customFormat="1" ht="24" customHeight="1">
      <c r="A779" s="679"/>
      <c r="B779" s="679"/>
      <c r="C779" s="700" t="s">
        <v>1100</v>
      </c>
      <c r="D779" s="678"/>
      <c r="E779" s="644"/>
      <c r="F779" s="680"/>
      <c r="G779" s="682"/>
      <c r="H779" s="682"/>
      <c r="I779" s="693"/>
      <c r="J779" s="696"/>
      <c r="K779" s="696"/>
    </row>
    <row r="780" spans="1:11" s="637" customFormat="1" ht="24" customHeight="1">
      <c r="A780" s="679"/>
      <c r="B780" s="679"/>
      <c r="C780" s="700" t="s">
        <v>1101</v>
      </c>
      <c r="D780" s="678"/>
      <c r="E780" s="644"/>
      <c r="F780" s="680"/>
      <c r="G780" s="682"/>
      <c r="H780" s="682"/>
      <c r="I780" s="693"/>
      <c r="J780" s="696"/>
      <c r="K780" s="696"/>
    </row>
    <row r="781" spans="1:11" s="637" customFormat="1" ht="24" customHeight="1">
      <c r="A781" s="679"/>
      <c r="B781" s="679"/>
      <c r="C781" s="700" t="s">
        <v>1102</v>
      </c>
      <c r="D781" s="678"/>
      <c r="E781" s="644"/>
      <c r="F781" s="680"/>
      <c r="G781" s="682"/>
      <c r="H781" s="682"/>
      <c r="I781" s="693"/>
      <c r="J781" s="696"/>
      <c r="K781" s="696"/>
    </row>
    <row r="782" spans="1:11" s="637" customFormat="1" ht="24" customHeight="1">
      <c r="A782" s="679"/>
      <c r="B782" s="679"/>
      <c r="C782" s="700" t="s">
        <v>1103</v>
      </c>
      <c r="D782" s="678"/>
      <c r="E782" s="644"/>
      <c r="F782" s="680"/>
      <c r="G782" s="682"/>
      <c r="H782" s="682"/>
      <c r="I782" s="693"/>
      <c r="J782" s="696"/>
      <c r="K782" s="696"/>
    </row>
    <row r="783" spans="1:11" s="637" customFormat="1" ht="24" customHeight="1">
      <c r="A783" s="679"/>
      <c r="B783" s="679"/>
      <c r="C783" s="700" t="s">
        <v>1104</v>
      </c>
      <c r="D783" s="678"/>
      <c r="E783" s="644"/>
      <c r="F783" s="680"/>
      <c r="G783" s="682"/>
      <c r="H783" s="682"/>
      <c r="I783" s="693"/>
      <c r="J783" s="696"/>
      <c r="K783" s="696"/>
    </row>
    <row r="784" spans="1:11" s="637" customFormat="1" ht="24" customHeight="1">
      <c r="A784" s="679"/>
      <c r="B784" s="679"/>
      <c r="C784" s="700" t="s">
        <v>1105</v>
      </c>
      <c r="D784" s="678"/>
      <c r="E784" s="644"/>
      <c r="F784" s="680"/>
      <c r="G784" s="682"/>
      <c r="H784" s="682"/>
      <c r="I784" s="693"/>
      <c r="J784" s="696"/>
      <c r="K784" s="696"/>
    </row>
    <row r="785" spans="1:11" s="637" customFormat="1" ht="24" customHeight="1">
      <c r="A785" s="664"/>
      <c r="B785" s="664"/>
      <c r="C785" s="700" t="s">
        <v>1106</v>
      </c>
      <c r="D785" s="674" t="s">
        <v>765</v>
      </c>
      <c r="E785" s="644">
        <v>16</v>
      </c>
      <c r="F785" s="665" t="s">
        <v>792</v>
      </c>
      <c r="G785" s="673">
        <v>50</v>
      </c>
      <c r="H785" s="684" t="s">
        <v>788</v>
      </c>
      <c r="I785" s="675">
        <v>4</v>
      </c>
      <c r="J785" s="692">
        <v>5</v>
      </c>
      <c r="K785" s="692">
        <v>250</v>
      </c>
    </row>
    <row r="786" spans="1:11" s="637" customFormat="1" ht="24" customHeight="1">
      <c r="A786" s="664"/>
      <c r="B786" s="664"/>
      <c r="C786" s="700" t="s">
        <v>1107</v>
      </c>
      <c r="D786" s="674" t="s">
        <v>765</v>
      </c>
      <c r="E786" s="644">
        <v>19</v>
      </c>
      <c r="F786" s="665" t="s">
        <v>798</v>
      </c>
      <c r="G786" s="673">
        <v>1</v>
      </c>
      <c r="H786" s="684" t="s">
        <v>788</v>
      </c>
      <c r="I786" s="675">
        <v>180</v>
      </c>
      <c r="J786" s="692">
        <v>225</v>
      </c>
      <c r="K786" s="692">
        <v>225</v>
      </c>
    </row>
    <row r="787" spans="1:11" s="637" customFormat="1" ht="24" customHeight="1">
      <c r="A787" s="664"/>
      <c r="B787" s="664"/>
      <c r="C787" s="700" t="s">
        <v>1108</v>
      </c>
      <c r="D787" s="674" t="s">
        <v>765</v>
      </c>
      <c r="E787" s="644">
        <v>18</v>
      </c>
      <c r="F787" s="665" t="s">
        <v>797</v>
      </c>
      <c r="G787" s="673">
        <v>1</v>
      </c>
      <c r="H787" s="684" t="s">
        <v>818</v>
      </c>
      <c r="I787" s="675">
        <v>150</v>
      </c>
      <c r="J787" s="692">
        <v>187.5</v>
      </c>
      <c r="K787" s="692">
        <v>187.5</v>
      </c>
    </row>
    <row r="788" spans="1:11" s="637" customFormat="1" ht="24" customHeight="1">
      <c r="A788" s="664"/>
      <c r="B788" s="664"/>
      <c r="C788" s="700" t="s">
        <v>1109</v>
      </c>
      <c r="D788" s="674" t="s">
        <v>765</v>
      </c>
      <c r="E788" s="644">
        <v>14</v>
      </c>
      <c r="F788" s="665" t="s">
        <v>795</v>
      </c>
      <c r="G788" s="673">
        <v>5</v>
      </c>
      <c r="H788" s="684" t="s">
        <v>817</v>
      </c>
      <c r="I788" s="675">
        <v>120</v>
      </c>
      <c r="J788" s="692">
        <v>150</v>
      </c>
      <c r="K788" s="692">
        <v>750</v>
      </c>
    </row>
    <row r="789" spans="1:11" s="637" customFormat="1" ht="24" customHeight="1">
      <c r="A789" s="664"/>
      <c r="B789" s="664"/>
      <c r="C789" s="700" t="s">
        <v>1110</v>
      </c>
      <c r="D789" s="674" t="s">
        <v>765</v>
      </c>
      <c r="E789" s="644">
        <v>12</v>
      </c>
      <c r="F789" s="665" t="s">
        <v>881</v>
      </c>
      <c r="G789" s="673">
        <v>50</v>
      </c>
      <c r="H789" s="684" t="s">
        <v>788</v>
      </c>
      <c r="I789" s="675">
        <v>12</v>
      </c>
      <c r="J789" s="692">
        <v>15</v>
      </c>
      <c r="K789" s="692">
        <v>750</v>
      </c>
    </row>
    <row r="790" spans="1:11" s="637" customFormat="1" ht="24" customHeight="1">
      <c r="A790" s="663"/>
      <c r="B790" s="662"/>
      <c r="C790" s="700" t="s">
        <v>759</v>
      </c>
      <c r="D790" s="676"/>
      <c r="E790" s="644"/>
      <c r="F790" s="677" t="s">
        <v>882</v>
      </c>
      <c r="G790" s="685"/>
      <c r="H790" s="686"/>
      <c r="I790" s="666"/>
      <c r="J790" s="666"/>
      <c r="K790" s="697"/>
    </row>
    <row r="791" spans="1:11" s="637" customFormat="1" ht="24" customHeight="1">
      <c r="A791" s="664"/>
      <c r="B791" s="664"/>
      <c r="C791" s="700" t="s">
        <v>1111</v>
      </c>
      <c r="D791" s="674" t="s">
        <v>766</v>
      </c>
      <c r="E791" s="644">
        <v>2</v>
      </c>
      <c r="F791" s="665" t="s">
        <v>770</v>
      </c>
      <c r="G791" s="673">
        <v>4</v>
      </c>
      <c r="H791" s="684" t="s">
        <v>785</v>
      </c>
      <c r="I791" s="675">
        <v>80</v>
      </c>
      <c r="J791" s="692">
        <v>100</v>
      </c>
      <c r="K791" s="692">
        <v>400</v>
      </c>
    </row>
    <row r="792" spans="1:11" s="637" customFormat="1" ht="24" customHeight="1">
      <c r="A792" s="664"/>
      <c r="B792" s="664"/>
      <c r="C792" s="700" t="s">
        <v>1112</v>
      </c>
      <c r="D792" s="674" t="s">
        <v>766</v>
      </c>
      <c r="E792" s="644">
        <v>3</v>
      </c>
      <c r="F792" s="665" t="s">
        <v>771</v>
      </c>
      <c r="G792" s="673">
        <v>4</v>
      </c>
      <c r="H792" s="684" t="s">
        <v>785</v>
      </c>
      <c r="I792" s="675">
        <v>150</v>
      </c>
      <c r="J792" s="692">
        <v>187.5</v>
      </c>
      <c r="K792" s="692">
        <v>750</v>
      </c>
    </row>
    <row r="793" spans="1:11" s="637" customFormat="1" ht="24" customHeight="1">
      <c r="A793" s="664"/>
      <c r="B793" s="664"/>
      <c r="C793" s="700" t="s">
        <v>1113</v>
      </c>
      <c r="D793" s="674" t="s">
        <v>765</v>
      </c>
      <c r="E793" s="644">
        <v>8</v>
      </c>
      <c r="F793" s="665" t="s">
        <v>774</v>
      </c>
      <c r="G793" s="673">
        <v>8</v>
      </c>
      <c r="H793" s="684" t="s">
        <v>785</v>
      </c>
      <c r="I793" s="675">
        <v>40</v>
      </c>
      <c r="J793" s="692">
        <v>50</v>
      </c>
      <c r="K793" s="692">
        <v>400</v>
      </c>
    </row>
    <row r="794" spans="1:11" s="637" customFormat="1" ht="24" customHeight="1">
      <c r="A794" s="664"/>
      <c r="B794" s="664"/>
      <c r="C794" s="700" t="s">
        <v>1114</v>
      </c>
      <c r="D794" s="674" t="s">
        <v>765</v>
      </c>
      <c r="E794" s="644">
        <v>1</v>
      </c>
      <c r="F794" s="665" t="s">
        <v>769</v>
      </c>
      <c r="G794" s="673">
        <v>8</v>
      </c>
      <c r="H794" s="684" t="s">
        <v>785</v>
      </c>
      <c r="I794" s="675">
        <v>25</v>
      </c>
      <c r="J794" s="692">
        <v>31.25</v>
      </c>
      <c r="K794" s="692">
        <v>250</v>
      </c>
    </row>
    <row r="795" spans="1:11" s="637" customFormat="1" ht="24" customHeight="1">
      <c r="A795" s="664"/>
      <c r="B795" s="664"/>
      <c r="C795" s="700" t="s">
        <v>1115</v>
      </c>
      <c r="D795" s="674" t="s">
        <v>765</v>
      </c>
      <c r="E795" s="644">
        <v>31</v>
      </c>
      <c r="F795" s="665" t="s">
        <v>784</v>
      </c>
      <c r="G795" s="673">
        <v>100</v>
      </c>
      <c r="H795" s="684" t="s">
        <v>788</v>
      </c>
      <c r="I795" s="675">
        <v>10.5</v>
      </c>
      <c r="J795" s="692">
        <v>13.13</v>
      </c>
      <c r="K795" s="692">
        <v>1313</v>
      </c>
    </row>
    <row r="796" spans="1:11" s="637" customFormat="1" ht="24" customHeight="1">
      <c r="A796" s="664"/>
      <c r="B796" s="664"/>
      <c r="C796" s="700" t="s">
        <v>1116</v>
      </c>
      <c r="D796" s="674" t="s">
        <v>765</v>
      </c>
      <c r="E796" s="644">
        <v>8</v>
      </c>
      <c r="F796" s="665" t="s">
        <v>883</v>
      </c>
      <c r="G796" s="673">
        <v>50</v>
      </c>
      <c r="H796" s="684" t="s">
        <v>788</v>
      </c>
      <c r="I796" s="675">
        <v>40.25</v>
      </c>
      <c r="J796" s="692">
        <v>50.31</v>
      </c>
      <c r="K796" s="692">
        <v>2515.5</v>
      </c>
    </row>
    <row r="797" spans="1:11" s="637" customFormat="1" ht="24" customHeight="1">
      <c r="A797" s="664"/>
      <c r="B797" s="664"/>
      <c r="C797" s="700" t="s">
        <v>1117</v>
      </c>
      <c r="D797" s="674" t="s">
        <v>765</v>
      </c>
      <c r="E797" s="644">
        <v>1</v>
      </c>
      <c r="F797" s="665" t="s">
        <v>780</v>
      </c>
      <c r="G797" s="673">
        <v>2</v>
      </c>
      <c r="H797" s="684" t="s">
        <v>787</v>
      </c>
      <c r="I797" s="675">
        <v>10</v>
      </c>
      <c r="J797" s="692">
        <v>12.5</v>
      </c>
      <c r="K797" s="692">
        <v>25</v>
      </c>
    </row>
    <row r="798" spans="1:11" s="637" customFormat="1" ht="24" customHeight="1">
      <c r="A798" s="664"/>
      <c r="B798" s="664"/>
      <c r="C798" s="700" t="s">
        <v>1118</v>
      </c>
      <c r="D798" s="674" t="s">
        <v>765</v>
      </c>
      <c r="E798" s="644">
        <v>16</v>
      </c>
      <c r="F798" s="665" t="s">
        <v>792</v>
      </c>
      <c r="G798" s="673">
        <v>100</v>
      </c>
      <c r="H798" s="684" t="s">
        <v>788</v>
      </c>
      <c r="I798" s="675">
        <v>4</v>
      </c>
      <c r="J798" s="692">
        <v>5</v>
      </c>
      <c r="K798" s="692">
        <v>500</v>
      </c>
    </row>
    <row r="799" spans="1:11" s="637" customFormat="1" ht="24" customHeight="1">
      <c r="A799" s="664"/>
      <c r="B799" s="664"/>
      <c r="C799" s="700" t="s">
        <v>1119</v>
      </c>
      <c r="D799" s="674" t="s">
        <v>765</v>
      </c>
      <c r="E799" s="644">
        <v>14</v>
      </c>
      <c r="F799" s="665" t="s">
        <v>795</v>
      </c>
      <c r="G799" s="673">
        <v>5</v>
      </c>
      <c r="H799" s="684" t="s">
        <v>817</v>
      </c>
      <c r="I799" s="675">
        <v>120</v>
      </c>
      <c r="J799" s="692">
        <v>150</v>
      </c>
      <c r="K799" s="692">
        <v>750</v>
      </c>
    </row>
    <row r="800" spans="1:11" s="637" customFormat="1" ht="24" customHeight="1">
      <c r="A800" s="663"/>
      <c r="B800" s="662"/>
      <c r="C800" s="700" t="s">
        <v>760</v>
      </c>
      <c r="D800" s="676"/>
      <c r="E800" s="644"/>
      <c r="F800" s="677" t="s">
        <v>884</v>
      </c>
      <c r="G800" s="685"/>
      <c r="H800" s="686"/>
      <c r="I800" s="666"/>
      <c r="J800" s="666"/>
      <c r="K800" s="697"/>
    </row>
    <row r="801" spans="1:11" s="637" customFormat="1" ht="24" customHeight="1">
      <c r="A801" s="664"/>
      <c r="B801" s="664"/>
      <c r="C801" s="700" t="s">
        <v>1120</v>
      </c>
      <c r="D801" s="674" t="s">
        <v>766</v>
      </c>
      <c r="E801" s="644">
        <v>2</v>
      </c>
      <c r="F801" s="665" t="s">
        <v>770</v>
      </c>
      <c r="G801" s="673">
        <v>20</v>
      </c>
      <c r="H801" s="684" t="s">
        <v>785</v>
      </c>
      <c r="I801" s="675">
        <v>80</v>
      </c>
      <c r="J801" s="692">
        <v>100</v>
      </c>
      <c r="K801" s="692">
        <v>2000</v>
      </c>
    </row>
    <row r="802" spans="1:11" s="637" customFormat="1" ht="24" customHeight="1">
      <c r="A802" s="664"/>
      <c r="B802" s="664"/>
      <c r="C802" s="700" t="s">
        <v>1121</v>
      </c>
      <c r="D802" s="674" t="s">
        <v>765</v>
      </c>
      <c r="E802" s="644">
        <v>8</v>
      </c>
      <c r="F802" s="665" t="s">
        <v>774</v>
      </c>
      <c r="G802" s="673">
        <v>20</v>
      </c>
      <c r="H802" s="684" t="s">
        <v>785</v>
      </c>
      <c r="I802" s="675">
        <v>40</v>
      </c>
      <c r="J802" s="692">
        <v>50</v>
      </c>
      <c r="K802" s="692">
        <v>1000</v>
      </c>
    </row>
    <row r="803" spans="1:11" s="637" customFormat="1" ht="24" customHeight="1">
      <c r="A803" s="664"/>
      <c r="B803" s="664"/>
      <c r="C803" s="700" t="s">
        <v>1122</v>
      </c>
      <c r="D803" s="674" t="s">
        <v>765</v>
      </c>
      <c r="E803" s="644">
        <v>9</v>
      </c>
      <c r="F803" s="665" t="s">
        <v>808</v>
      </c>
      <c r="G803" s="673">
        <v>460</v>
      </c>
      <c r="H803" s="684" t="s">
        <v>785</v>
      </c>
      <c r="I803" s="675">
        <v>20</v>
      </c>
      <c r="J803" s="692">
        <v>25</v>
      </c>
      <c r="K803" s="692">
        <v>11500</v>
      </c>
    </row>
    <row r="804" spans="1:11" s="637" customFormat="1" ht="24" customHeight="1">
      <c r="A804" s="664"/>
      <c r="B804" s="664"/>
      <c r="C804" s="700" t="s">
        <v>1123</v>
      </c>
      <c r="D804" s="674" t="s">
        <v>765</v>
      </c>
      <c r="E804" s="644">
        <v>6</v>
      </c>
      <c r="F804" s="665" t="s">
        <v>807</v>
      </c>
      <c r="G804" s="673">
        <v>5</v>
      </c>
      <c r="H804" s="684" t="s">
        <v>785</v>
      </c>
      <c r="I804" s="675">
        <v>50</v>
      </c>
      <c r="J804" s="692">
        <v>62.5</v>
      </c>
      <c r="K804" s="692">
        <v>312.5</v>
      </c>
    </row>
    <row r="805" spans="1:11" s="637" customFormat="1" ht="24" customHeight="1">
      <c r="A805" s="664"/>
      <c r="B805" s="664"/>
      <c r="C805" s="700" t="s">
        <v>1124</v>
      </c>
      <c r="D805" s="674" t="s">
        <v>765</v>
      </c>
      <c r="E805" s="644">
        <v>14</v>
      </c>
      <c r="F805" s="665" t="s">
        <v>795</v>
      </c>
      <c r="G805" s="673">
        <v>10</v>
      </c>
      <c r="H805" s="684" t="s">
        <v>817</v>
      </c>
      <c r="I805" s="675">
        <v>120</v>
      </c>
      <c r="J805" s="692">
        <v>150</v>
      </c>
      <c r="K805" s="692">
        <v>1500</v>
      </c>
    </row>
    <row r="806" spans="1:11" s="637" customFormat="1" ht="24" customHeight="1">
      <c r="A806" s="664"/>
      <c r="B806" s="664"/>
      <c r="C806" s="700" t="s">
        <v>1125</v>
      </c>
      <c r="D806" s="674" t="s">
        <v>765</v>
      </c>
      <c r="E806" s="644">
        <v>10</v>
      </c>
      <c r="F806" s="665" t="s">
        <v>811</v>
      </c>
      <c r="G806" s="673">
        <v>600</v>
      </c>
      <c r="H806" s="684" t="s">
        <v>788</v>
      </c>
      <c r="I806" s="675">
        <v>0.2</v>
      </c>
      <c r="J806" s="692">
        <v>0.25</v>
      </c>
      <c r="K806" s="692">
        <v>150</v>
      </c>
    </row>
    <row r="807" spans="1:11" s="637" customFormat="1" ht="24" customHeight="1">
      <c r="A807" s="663"/>
      <c r="B807" s="662"/>
      <c r="C807" s="700" t="s">
        <v>761</v>
      </c>
      <c r="D807" s="676"/>
      <c r="E807" s="644"/>
      <c r="F807" s="677" t="s">
        <v>885</v>
      </c>
      <c r="G807" s="685"/>
      <c r="H807" s="686"/>
      <c r="I807" s="666"/>
      <c r="J807" s="666"/>
      <c r="K807" s="697"/>
    </row>
    <row r="808" spans="1:11" s="637" customFormat="1" ht="24" customHeight="1">
      <c r="A808" s="664"/>
      <c r="B808" s="664"/>
      <c r="C808" s="700" t="s">
        <v>1126</v>
      </c>
      <c r="D808" s="674" t="s">
        <v>766</v>
      </c>
      <c r="E808" s="644">
        <v>2</v>
      </c>
      <c r="F808" s="665" t="s">
        <v>770</v>
      </c>
      <c r="G808" s="673">
        <v>2</v>
      </c>
      <c r="H808" s="684" t="s">
        <v>785</v>
      </c>
      <c r="I808" s="675">
        <v>80</v>
      </c>
      <c r="J808" s="692">
        <v>100</v>
      </c>
      <c r="K808" s="692">
        <v>200</v>
      </c>
    </row>
    <row r="809" spans="1:11" s="637" customFormat="1" ht="24" customHeight="1">
      <c r="A809" s="664"/>
      <c r="B809" s="664"/>
      <c r="C809" s="700" t="s">
        <v>1127</v>
      </c>
      <c r="D809" s="674" t="s">
        <v>765</v>
      </c>
      <c r="E809" s="644">
        <v>4</v>
      </c>
      <c r="F809" s="665" t="s">
        <v>772</v>
      </c>
      <c r="G809" s="673">
        <v>2</v>
      </c>
      <c r="H809" s="684" t="s">
        <v>785</v>
      </c>
      <c r="I809" s="675">
        <v>80</v>
      </c>
      <c r="J809" s="692">
        <v>100</v>
      </c>
      <c r="K809" s="692">
        <v>200</v>
      </c>
    </row>
    <row r="810" spans="1:11" s="637" customFormat="1" ht="24" customHeight="1">
      <c r="A810" s="664"/>
      <c r="B810" s="664"/>
      <c r="C810" s="700" t="s">
        <v>1128</v>
      </c>
      <c r="D810" s="674" t="s">
        <v>765</v>
      </c>
      <c r="E810" s="644">
        <v>7</v>
      </c>
      <c r="F810" s="665" t="s">
        <v>804</v>
      </c>
      <c r="G810" s="673">
        <v>2</v>
      </c>
      <c r="H810" s="684" t="s">
        <v>785</v>
      </c>
      <c r="I810" s="675">
        <v>150</v>
      </c>
      <c r="J810" s="692">
        <v>187.5</v>
      </c>
      <c r="K810" s="692">
        <v>375</v>
      </c>
    </row>
    <row r="811" spans="1:11" s="637" customFormat="1" ht="24" customHeight="1">
      <c r="A811" s="664"/>
      <c r="B811" s="664"/>
      <c r="C811" s="700" t="s">
        <v>1129</v>
      </c>
      <c r="D811" s="674" t="s">
        <v>765</v>
      </c>
      <c r="E811" s="644">
        <v>1</v>
      </c>
      <c r="F811" s="665" t="s">
        <v>780</v>
      </c>
      <c r="G811" s="673">
        <v>1</v>
      </c>
      <c r="H811" s="684" t="s">
        <v>787</v>
      </c>
      <c r="I811" s="675">
        <v>10</v>
      </c>
      <c r="J811" s="692">
        <v>12.5</v>
      </c>
      <c r="K811" s="692">
        <v>12.5</v>
      </c>
    </row>
    <row r="812" spans="1:11" s="637" customFormat="1" ht="24" customHeight="1">
      <c r="A812" s="664"/>
      <c r="B812" s="664"/>
      <c r="C812" s="700" t="s">
        <v>1130</v>
      </c>
      <c r="D812" s="674" t="s">
        <v>765</v>
      </c>
      <c r="E812" s="644">
        <v>22</v>
      </c>
      <c r="F812" s="665" t="s">
        <v>783</v>
      </c>
      <c r="G812" s="673">
        <v>1</v>
      </c>
      <c r="H812" s="684" t="s">
        <v>789</v>
      </c>
      <c r="I812" s="675">
        <v>5.19</v>
      </c>
      <c r="J812" s="692">
        <v>6.49</v>
      </c>
      <c r="K812" s="692">
        <v>6.49</v>
      </c>
    </row>
    <row r="813" spans="1:11" s="637" customFormat="1" ht="24" customHeight="1">
      <c r="A813" s="664"/>
      <c r="B813" s="664"/>
      <c r="C813" s="700" t="s">
        <v>1131</v>
      </c>
      <c r="D813" s="674" t="s">
        <v>765</v>
      </c>
      <c r="E813" s="644">
        <v>31</v>
      </c>
      <c r="F813" s="665" t="s">
        <v>784</v>
      </c>
      <c r="G813" s="673">
        <v>50</v>
      </c>
      <c r="H813" s="684" t="s">
        <v>788</v>
      </c>
      <c r="I813" s="675">
        <v>10.5</v>
      </c>
      <c r="J813" s="692">
        <v>13.13</v>
      </c>
      <c r="K813" s="692">
        <v>656.5</v>
      </c>
    </row>
    <row r="814" spans="1:11" s="637" customFormat="1" ht="24" customHeight="1">
      <c r="A814" s="664"/>
      <c r="B814" s="664"/>
      <c r="C814" s="700" t="s">
        <v>1132</v>
      </c>
      <c r="D814" s="674" t="s">
        <v>765</v>
      </c>
      <c r="E814" s="644">
        <v>10</v>
      </c>
      <c r="F814" s="665" t="s">
        <v>811</v>
      </c>
      <c r="G814" s="673">
        <v>50</v>
      </c>
      <c r="H814" s="684" t="s">
        <v>788</v>
      </c>
      <c r="I814" s="675">
        <v>0.2</v>
      </c>
      <c r="J814" s="692">
        <v>0.25</v>
      </c>
      <c r="K814" s="692">
        <v>12.5</v>
      </c>
    </row>
    <row r="815" spans="1:11" s="637" customFormat="1" ht="24" customHeight="1">
      <c r="A815" s="661"/>
      <c r="B815" s="662"/>
      <c r="C815" s="700" t="s">
        <v>762</v>
      </c>
      <c r="D815" s="676"/>
      <c r="E815" s="644"/>
      <c r="F815" s="677" t="s">
        <v>886</v>
      </c>
      <c r="G815" s="685"/>
      <c r="H815" s="686"/>
      <c r="I815" s="666"/>
      <c r="J815" s="666"/>
      <c r="K815" s="697"/>
    </row>
    <row r="816" spans="1:11" s="637" customFormat="1" ht="24" customHeight="1">
      <c r="A816" s="663"/>
      <c r="B816" s="662"/>
      <c r="C816" s="700" t="s">
        <v>1133</v>
      </c>
      <c r="D816" s="676"/>
      <c r="E816" s="644"/>
      <c r="F816" s="677" t="s">
        <v>887</v>
      </c>
      <c r="G816" s="685"/>
      <c r="H816" s="686"/>
      <c r="I816" s="666"/>
      <c r="J816" s="666"/>
      <c r="K816" s="697"/>
    </row>
    <row r="817" spans="1:262" s="637" customFormat="1" ht="24" customHeight="1">
      <c r="A817" s="664"/>
      <c r="B817" s="664"/>
      <c r="C817" s="700" t="s">
        <v>1135</v>
      </c>
      <c r="D817" s="674" t="s">
        <v>766</v>
      </c>
      <c r="E817" s="644">
        <v>5</v>
      </c>
      <c r="F817" s="665" t="s">
        <v>773</v>
      </c>
      <c r="G817" s="673">
        <v>5</v>
      </c>
      <c r="H817" s="684" t="s">
        <v>785</v>
      </c>
      <c r="I817" s="675">
        <v>80</v>
      </c>
      <c r="J817" s="692">
        <v>100</v>
      </c>
      <c r="K817" s="692">
        <v>500</v>
      </c>
    </row>
    <row r="818" spans="1:262" s="637" customFormat="1" ht="24" customHeight="1">
      <c r="A818" s="664"/>
      <c r="B818" s="664"/>
      <c r="C818" s="700" t="s">
        <v>1136</v>
      </c>
      <c r="D818" s="674" t="s">
        <v>765</v>
      </c>
      <c r="E818" s="644">
        <v>3</v>
      </c>
      <c r="F818" s="665" t="s">
        <v>888</v>
      </c>
      <c r="G818" s="673">
        <v>15</v>
      </c>
      <c r="H818" s="684" t="s">
        <v>788</v>
      </c>
      <c r="I818" s="675">
        <v>15</v>
      </c>
      <c r="J818" s="692">
        <v>18.75</v>
      </c>
      <c r="K818" s="692">
        <v>281.25</v>
      </c>
    </row>
    <row r="819" spans="1:262" s="637" customFormat="1" ht="24" customHeight="1">
      <c r="A819" s="664"/>
      <c r="B819" s="664"/>
      <c r="C819" s="700" t="s">
        <v>1137</v>
      </c>
      <c r="D819" s="674" t="s">
        <v>765</v>
      </c>
      <c r="E819" s="644">
        <v>32</v>
      </c>
      <c r="F819" s="665" t="s">
        <v>889</v>
      </c>
      <c r="G819" s="673">
        <v>1</v>
      </c>
      <c r="H819" s="684" t="s">
        <v>895</v>
      </c>
      <c r="I819" s="675">
        <v>150</v>
      </c>
      <c r="J819" s="692">
        <v>187.5</v>
      </c>
      <c r="K819" s="692">
        <v>187.5</v>
      </c>
    </row>
    <row r="820" spans="1:262" s="637" customFormat="1" ht="24" customHeight="1">
      <c r="A820" s="664"/>
      <c r="B820" s="664"/>
      <c r="C820" s="700" t="s">
        <v>1138</v>
      </c>
      <c r="D820" s="674" t="s">
        <v>765</v>
      </c>
      <c r="E820" s="644">
        <v>22</v>
      </c>
      <c r="F820" s="665" t="s">
        <v>890</v>
      </c>
      <c r="G820" s="673">
        <v>15</v>
      </c>
      <c r="H820" s="684" t="s">
        <v>896</v>
      </c>
      <c r="I820" s="675">
        <v>450</v>
      </c>
      <c r="J820" s="692">
        <v>562.5</v>
      </c>
      <c r="K820" s="692">
        <v>8437.5</v>
      </c>
    </row>
    <row r="821" spans="1:262" s="637" customFormat="1" ht="24" customHeight="1">
      <c r="A821" s="663"/>
      <c r="B821" s="662"/>
      <c r="C821" s="700" t="s">
        <v>1134</v>
      </c>
      <c r="D821" s="676"/>
      <c r="E821" s="644"/>
      <c r="F821" s="677" t="s">
        <v>891</v>
      </c>
      <c r="G821" s="685"/>
      <c r="H821" s="686"/>
      <c r="I821" s="666"/>
      <c r="J821" s="666"/>
      <c r="K821" s="697"/>
    </row>
    <row r="822" spans="1:262" s="637" customFormat="1" ht="24" customHeight="1">
      <c r="A822" s="664"/>
      <c r="B822" s="664"/>
      <c r="C822" s="700" t="s">
        <v>1140</v>
      </c>
      <c r="D822" s="674" t="s">
        <v>766</v>
      </c>
      <c r="E822" s="644">
        <v>5</v>
      </c>
      <c r="F822" s="665" t="s">
        <v>773</v>
      </c>
      <c r="G822" s="673">
        <v>5</v>
      </c>
      <c r="H822" s="684" t="s">
        <v>785</v>
      </c>
      <c r="I822" s="675">
        <v>80</v>
      </c>
      <c r="J822" s="692">
        <v>100</v>
      </c>
      <c r="K822" s="692">
        <v>500</v>
      </c>
    </row>
    <row r="823" spans="1:262" s="637" customFormat="1" ht="24" customHeight="1">
      <c r="A823" s="664"/>
      <c r="B823" s="664"/>
      <c r="C823" s="700" t="s">
        <v>1141</v>
      </c>
      <c r="D823" s="674" t="s">
        <v>765</v>
      </c>
      <c r="E823" s="644">
        <v>3</v>
      </c>
      <c r="F823" s="665" t="s">
        <v>888</v>
      </c>
      <c r="G823" s="673">
        <v>15</v>
      </c>
      <c r="H823" s="684" t="s">
        <v>788</v>
      </c>
      <c r="I823" s="675">
        <v>15</v>
      </c>
      <c r="J823" s="692">
        <v>18.75</v>
      </c>
      <c r="K823" s="692">
        <v>281.25</v>
      </c>
    </row>
    <row r="824" spans="1:262" s="637" customFormat="1" ht="24" customHeight="1">
      <c r="A824" s="664"/>
      <c r="B824" s="664"/>
      <c r="C824" s="700" t="s">
        <v>1142</v>
      </c>
      <c r="D824" s="674" t="s">
        <v>765</v>
      </c>
      <c r="E824" s="644">
        <v>32</v>
      </c>
      <c r="F824" s="665" t="s">
        <v>889</v>
      </c>
      <c r="G824" s="673">
        <v>1</v>
      </c>
      <c r="H824" s="684" t="s">
        <v>895</v>
      </c>
      <c r="I824" s="675">
        <v>150</v>
      </c>
      <c r="J824" s="692">
        <v>187.5</v>
      </c>
      <c r="K824" s="692">
        <v>187.5</v>
      </c>
    </row>
    <row r="825" spans="1:262" s="637" customFormat="1" ht="24" customHeight="1">
      <c r="A825" s="664"/>
      <c r="B825" s="664"/>
      <c r="C825" s="700" t="s">
        <v>1143</v>
      </c>
      <c r="D825" s="674" t="s">
        <v>765</v>
      </c>
      <c r="E825" s="644">
        <v>23</v>
      </c>
      <c r="F825" s="665" t="s">
        <v>892</v>
      </c>
      <c r="G825" s="673">
        <v>15</v>
      </c>
      <c r="H825" s="684" t="s">
        <v>896</v>
      </c>
      <c r="I825" s="675">
        <v>500</v>
      </c>
      <c r="J825" s="692">
        <v>625</v>
      </c>
      <c r="K825" s="692">
        <v>9375</v>
      </c>
    </row>
    <row r="826" spans="1:262" s="637" customFormat="1" ht="24" customHeight="1">
      <c r="A826" s="663"/>
      <c r="B826" s="662"/>
      <c r="C826" s="700" t="s">
        <v>1139</v>
      </c>
      <c r="D826" s="676"/>
      <c r="E826" s="644"/>
      <c r="F826" s="677" t="s">
        <v>893</v>
      </c>
      <c r="G826" s="685"/>
      <c r="H826" s="686"/>
      <c r="I826" s="666"/>
      <c r="J826" s="666"/>
      <c r="K826" s="697"/>
    </row>
    <row r="827" spans="1:262" s="637" customFormat="1" ht="24" customHeight="1">
      <c r="A827" s="664"/>
      <c r="B827" s="664"/>
      <c r="C827" s="700" t="s">
        <v>1144</v>
      </c>
      <c r="D827" s="674" t="s">
        <v>766</v>
      </c>
      <c r="E827" s="644">
        <v>5</v>
      </c>
      <c r="F827" s="665" t="s">
        <v>773</v>
      </c>
      <c r="G827" s="673">
        <v>5</v>
      </c>
      <c r="H827" s="684" t="s">
        <v>785</v>
      </c>
      <c r="I827" s="675">
        <v>80</v>
      </c>
      <c r="J827" s="692">
        <v>100</v>
      </c>
      <c r="K827" s="692">
        <v>500</v>
      </c>
    </row>
    <row r="828" spans="1:262" s="637" customFormat="1" ht="24" customHeight="1">
      <c r="A828" s="664"/>
      <c r="B828" s="664"/>
      <c r="C828" s="700" t="s">
        <v>1145</v>
      </c>
      <c r="D828" s="674" t="s">
        <v>765</v>
      </c>
      <c r="E828" s="644">
        <v>3</v>
      </c>
      <c r="F828" s="665" t="s">
        <v>888</v>
      </c>
      <c r="G828" s="673">
        <v>15</v>
      </c>
      <c r="H828" s="684" t="s">
        <v>788</v>
      </c>
      <c r="I828" s="675">
        <v>15</v>
      </c>
      <c r="J828" s="692">
        <v>18.75</v>
      </c>
      <c r="K828" s="692">
        <v>281.25</v>
      </c>
    </row>
    <row r="829" spans="1:262" s="637" customFormat="1" ht="24" customHeight="1">
      <c r="A829" s="664"/>
      <c r="B829" s="664"/>
      <c r="C829" s="700" t="s">
        <v>1146</v>
      </c>
      <c r="D829" s="674" t="s">
        <v>765</v>
      </c>
      <c r="E829" s="644">
        <v>32</v>
      </c>
      <c r="F829" s="665" t="s">
        <v>889</v>
      </c>
      <c r="G829" s="673">
        <v>1</v>
      </c>
      <c r="H829" s="684" t="s">
        <v>895</v>
      </c>
      <c r="I829" s="675">
        <v>150</v>
      </c>
      <c r="J829" s="692">
        <v>187.5</v>
      </c>
      <c r="K829" s="692">
        <v>187.5</v>
      </c>
    </row>
    <row r="830" spans="1:262" s="637" customFormat="1" ht="24" customHeight="1">
      <c r="A830" s="664"/>
      <c r="B830" s="664"/>
      <c r="C830" s="700" t="s">
        <v>1147</v>
      </c>
      <c r="D830" s="674" t="s">
        <v>765</v>
      </c>
      <c r="E830" s="644">
        <v>24</v>
      </c>
      <c r="F830" s="665" t="s">
        <v>894</v>
      </c>
      <c r="G830" s="673">
        <v>15</v>
      </c>
      <c r="H830" s="684" t="s">
        <v>896</v>
      </c>
      <c r="I830" s="675">
        <v>600</v>
      </c>
      <c r="J830" s="692">
        <v>750</v>
      </c>
      <c r="K830" s="692">
        <v>11250</v>
      </c>
    </row>
    <row r="831" spans="1:262" s="637" customFormat="1" ht="24" customHeight="1">
      <c r="C831" s="701"/>
      <c r="D831" s="658"/>
      <c r="E831" s="658"/>
      <c r="F831" s="658"/>
      <c r="G831" s="658"/>
      <c r="H831" s="658"/>
      <c r="I831" s="658"/>
      <c r="J831" s="658"/>
      <c r="K831" s="660">
        <f>SUM(K574:K830)</f>
        <v>58960.24</v>
      </c>
    </row>
    <row r="832" spans="1:262">
      <c r="D832" s="658"/>
      <c r="L832" s="88"/>
      <c r="M832" s="88"/>
      <c r="N832" s="88"/>
      <c r="O832" s="88"/>
      <c r="P832" s="88"/>
      <c r="Q832" s="88"/>
      <c r="R832" s="88"/>
      <c r="S832" s="88"/>
      <c r="T832" s="88"/>
      <c r="U832" s="88"/>
      <c r="V832" s="88"/>
      <c r="W832" s="88"/>
      <c r="X832" s="88"/>
      <c r="Y832" s="88"/>
      <c r="Z832" s="88"/>
      <c r="AA832" s="88"/>
      <c r="AB832" s="88"/>
      <c r="AC832" s="88"/>
      <c r="AD832" s="88"/>
      <c r="AE832" s="88"/>
      <c r="AF832" s="88"/>
      <c r="AG832" s="88"/>
      <c r="AH832" s="88"/>
      <c r="AI832" s="88"/>
      <c r="AJ832" s="88"/>
      <c r="AK832" s="88"/>
      <c r="AL832" s="88"/>
      <c r="AM832" s="88"/>
      <c r="AN832" s="88"/>
      <c r="AO832" s="88"/>
      <c r="AP832" s="88"/>
      <c r="AQ832" s="88"/>
      <c r="AR832" s="88"/>
      <c r="AS832" s="88"/>
      <c r="AT832" s="88"/>
      <c r="AU832" s="88"/>
      <c r="AV832" s="88"/>
      <c r="AW832" s="88"/>
      <c r="AX832" s="88"/>
      <c r="AY832" s="88"/>
      <c r="AZ832" s="88"/>
      <c r="BA832" s="88"/>
      <c r="BB832" s="88"/>
      <c r="BC832" s="88"/>
      <c r="BD832" s="88"/>
      <c r="BE832" s="88"/>
      <c r="BF832" s="88"/>
      <c r="BG832" s="88"/>
      <c r="BH832" s="88"/>
      <c r="BI832" s="88"/>
      <c r="BJ832" s="88"/>
      <c r="BK832" s="88"/>
      <c r="BL832" s="88"/>
      <c r="BM832" s="88"/>
      <c r="BN832" s="88"/>
      <c r="BO832" s="88"/>
      <c r="BP832" s="88"/>
      <c r="BQ832" s="88"/>
      <c r="BR832" s="88"/>
      <c r="BS832" s="88"/>
      <c r="BT832" s="88"/>
      <c r="BU832" s="88"/>
      <c r="BV832" s="88"/>
      <c r="BW832" s="88"/>
      <c r="BX832" s="88"/>
      <c r="BY832" s="88"/>
      <c r="BZ832" s="88"/>
      <c r="CA832" s="88"/>
      <c r="CB832" s="88"/>
      <c r="CC832" s="88"/>
      <c r="CD832" s="88"/>
      <c r="CE832" s="88"/>
      <c r="CF832" s="88"/>
      <c r="CG832" s="88"/>
      <c r="CH832" s="88"/>
      <c r="CI832" s="88"/>
      <c r="CJ832" s="88"/>
      <c r="CK832" s="88"/>
      <c r="CL832" s="88"/>
      <c r="CM832" s="88"/>
      <c r="CN832" s="88"/>
      <c r="CO832" s="88"/>
      <c r="CP832" s="88"/>
      <c r="CQ832" s="88"/>
      <c r="CR832" s="88"/>
      <c r="CS832" s="88"/>
      <c r="CT832" s="88"/>
      <c r="CU832" s="88"/>
      <c r="CV832" s="88"/>
      <c r="CW832" s="88"/>
      <c r="CX832" s="88"/>
      <c r="CY832" s="88"/>
      <c r="CZ832" s="88"/>
      <c r="DA832" s="88"/>
      <c r="DB832" s="88"/>
      <c r="DC832" s="88"/>
      <c r="DD832" s="88"/>
      <c r="DE832" s="88"/>
      <c r="DF832" s="88"/>
      <c r="DG832" s="88"/>
      <c r="DH832" s="88"/>
      <c r="DI832" s="88"/>
      <c r="DJ832" s="88"/>
      <c r="DK832" s="88"/>
      <c r="DL832" s="88"/>
      <c r="DM832" s="88"/>
      <c r="DN832" s="88"/>
      <c r="DO832" s="88"/>
      <c r="DP832" s="88"/>
      <c r="DQ832" s="88"/>
      <c r="DR832" s="88"/>
      <c r="DS832" s="88"/>
      <c r="DT832" s="88"/>
      <c r="DU832" s="88"/>
      <c r="DV832" s="88"/>
      <c r="DW832" s="88"/>
      <c r="DX832" s="88"/>
      <c r="DY832" s="88"/>
      <c r="DZ832" s="88"/>
      <c r="EA832" s="88"/>
      <c r="EB832" s="88"/>
      <c r="EC832" s="88"/>
      <c r="ED832" s="88"/>
      <c r="EE832" s="88"/>
      <c r="EF832" s="88"/>
      <c r="EG832" s="88"/>
      <c r="EH832" s="88"/>
      <c r="EI832" s="88"/>
      <c r="EJ832" s="88"/>
      <c r="EK832" s="88"/>
      <c r="EL832" s="88"/>
      <c r="EM832" s="88"/>
      <c r="EN832" s="88"/>
      <c r="EO832" s="88"/>
      <c r="EP832" s="88"/>
      <c r="EQ832" s="88"/>
      <c r="ER832" s="88"/>
      <c r="ES832" s="88"/>
      <c r="ET832" s="88"/>
      <c r="EU832" s="88"/>
      <c r="EV832" s="88"/>
      <c r="EW832" s="88"/>
      <c r="EX832" s="88"/>
      <c r="EY832" s="88"/>
      <c r="EZ832" s="88"/>
      <c r="FA832" s="88"/>
      <c r="FB832" s="88"/>
      <c r="FC832" s="88"/>
      <c r="FD832" s="88"/>
      <c r="FE832" s="88"/>
      <c r="FF832" s="88"/>
      <c r="FG832" s="88"/>
      <c r="FH832" s="88"/>
      <c r="FI832" s="88"/>
      <c r="FJ832" s="88"/>
      <c r="FK832" s="88"/>
      <c r="FL832" s="88"/>
      <c r="FM832" s="88"/>
      <c r="FN832" s="88"/>
      <c r="FO832" s="88"/>
      <c r="FP832" s="88"/>
      <c r="FQ832" s="88"/>
      <c r="FR832" s="88"/>
      <c r="FS832" s="88"/>
      <c r="FT832" s="88"/>
      <c r="FU832" s="88"/>
      <c r="FV832" s="88"/>
      <c r="FW832" s="88"/>
      <c r="FX832" s="88"/>
      <c r="FY832" s="88"/>
      <c r="FZ832" s="88"/>
      <c r="GA832" s="88"/>
      <c r="GB832" s="88"/>
      <c r="GC832" s="88"/>
      <c r="GD832" s="88"/>
      <c r="GE832" s="88"/>
      <c r="GF832" s="88"/>
      <c r="GG832" s="88"/>
      <c r="GH832" s="88"/>
      <c r="GI832" s="88"/>
      <c r="GJ832" s="88"/>
      <c r="GK832" s="88"/>
      <c r="GL832" s="88"/>
      <c r="GM832" s="88"/>
      <c r="GN832" s="88"/>
      <c r="GO832" s="88"/>
      <c r="GP832" s="88"/>
      <c r="GQ832" s="88"/>
      <c r="GR832" s="88"/>
      <c r="GS832" s="88"/>
      <c r="GT832" s="88"/>
      <c r="GU832" s="88"/>
      <c r="GV832" s="88"/>
      <c r="GW832" s="88"/>
      <c r="GX832" s="88"/>
      <c r="GY832" s="88"/>
      <c r="GZ832" s="88"/>
      <c r="HA832" s="88"/>
      <c r="HB832" s="88"/>
      <c r="HC832" s="88"/>
      <c r="HD832" s="88"/>
      <c r="HE832" s="88"/>
      <c r="HF832" s="88"/>
      <c r="HG832" s="88"/>
      <c r="HH832" s="88"/>
      <c r="HI832" s="88"/>
      <c r="HJ832" s="88"/>
      <c r="HK832" s="88"/>
      <c r="HL832" s="88"/>
      <c r="HM832" s="88"/>
      <c r="HN832" s="88"/>
      <c r="HO832" s="88"/>
      <c r="HP832" s="88"/>
      <c r="HQ832" s="88"/>
      <c r="HR832" s="88"/>
      <c r="HS832" s="88"/>
      <c r="HT832" s="88"/>
      <c r="HU832" s="88"/>
      <c r="HV832" s="88"/>
      <c r="HW832" s="88"/>
      <c r="HX832" s="88"/>
      <c r="HY832" s="88"/>
      <c r="HZ832" s="88"/>
      <c r="IA832" s="88"/>
      <c r="IB832" s="88"/>
      <c r="IC832" s="88"/>
      <c r="ID832" s="88"/>
      <c r="IE832" s="88"/>
      <c r="IF832" s="88"/>
      <c r="IG832" s="88"/>
      <c r="IH832" s="88"/>
      <c r="II832" s="88"/>
      <c r="IJ832" s="88"/>
      <c r="IK832" s="88"/>
      <c r="IL832" s="88"/>
      <c r="IM832" s="88"/>
      <c r="IN832" s="88"/>
      <c r="IO832" s="88"/>
      <c r="IP832" s="88"/>
      <c r="IQ832" s="88"/>
      <c r="IR832" s="88"/>
      <c r="IS832" s="88"/>
      <c r="IT832" s="88"/>
      <c r="IU832" s="88"/>
      <c r="IV832" s="88"/>
      <c r="IW832" s="88"/>
      <c r="IX832" s="88"/>
      <c r="IY832" s="88"/>
      <c r="IZ832" s="88"/>
      <c r="JA832" s="88"/>
      <c r="JB832" s="88"/>
    </row>
    <row r="833" spans="1:262">
      <c r="C833" s="100">
        <v>4</v>
      </c>
      <c r="D833" s="658"/>
      <c r="L833" s="88"/>
      <c r="M833" s="88"/>
      <c r="N833" s="88"/>
      <c r="O833" s="88"/>
      <c r="P833" s="88"/>
      <c r="Q833" s="88"/>
      <c r="R833" s="88"/>
      <c r="S833" s="88"/>
      <c r="T833" s="88"/>
      <c r="U833" s="88"/>
      <c r="V833" s="88"/>
      <c r="W833" s="88"/>
      <c r="X833" s="88"/>
      <c r="Y833" s="88"/>
      <c r="Z833" s="88"/>
      <c r="AA833" s="88"/>
      <c r="AB833" s="88"/>
      <c r="AC833" s="88"/>
      <c r="AD833" s="88"/>
      <c r="AE833" s="88"/>
      <c r="AF833" s="88"/>
      <c r="AG833" s="88"/>
      <c r="AH833" s="88"/>
      <c r="AI833" s="88"/>
      <c r="AJ833" s="88"/>
      <c r="AK833" s="88"/>
      <c r="AL833" s="88"/>
      <c r="AM833" s="88"/>
      <c r="AN833" s="88"/>
      <c r="AO833" s="88"/>
      <c r="AP833" s="88"/>
      <c r="AQ833" s="88"/>
      <c r="AR833" s="88"/>
      <c r="AS833" s="88"/>
      <c r="AT833" s="88"/>
      <c r="AU833" s="88"/>
      <c r="AV833" s="88"/>
      <c r="AW833" s="88"/>
      <c r="AX833" s="88"/>
      <c r="AY833" s="88"/>
      <c r="AZ833" s="88"/>
      <c r="BA833" s="88"/>
      <c r="BB833" s="88"/>
      <c r="BC833" s="88"/>
      <c r="BD833" s="88"/>
      <c r="BE833" s="88"/>
      <c r="BF833" s="88"/>
      <c r="BG833" s="88"/>
      <c r="BH833" s="88"/>
      <c r="BI833" s="88"/>
      <c r="BJ833" s="88"/>
      <c r="BK833" s="88"/>
      <c r="BL833" s="88"/>
      <c r="BM833" s="88"/>
      <c r="BN833" s="88"/>
      <c r="BO833" s="88"/>
      <c r="BP833" s="88"/>
      <c r="BQ833" s="88"/>
      <c r="BR833" s="88"/>
      <c r="BS833" s="88"/>
      <c r="BT833" s="88"/>
      <c r="BU833" s="88"/>
      <c r="BV833" s="88"/>
      <c r="BW833" s="88"/>
      <c r="BX833" s="88"/>
      <c r="BY833" s="88"/>
      <c r="BZ833" s="88"/>
      <c r="CA833" s="88"/>
      <c r="CB833" s="88"/>
      <c r="CC833" s="88"/>
      <c r="CD833" s="88"/>
      <c r="CE833" s="88"/>
      <c r="CF833" s="88"/>
      <c r="CG833" s="88"/>
      <c r="CH833" s="88"/>
      <c r="CI833" s="88"/>
      <c r="CJ833" s="88"/>
      <c r="CK833" s="88"/>
      <c r="CL833" s="88"/>
      <c r="CM833" s="88"/>
      <c r="CN833" s="88"/>
      <c r="CO833" s="88"/>
      <c r="CP833" s="88"/>
      <c r="CQ833" s="88"/>
      <c r="CR833" s="88"/>
      <c r="CS833" s="88"/>
      <c r="CT833" s="88"/>
      <c r="CU833" s="88"/>
      <c r="CV833" s="88"/>
      <c r="CW833" s="88"/>
      <c r="CX833" s="88"/>
      <c r="CY833" s="88"/>
      <c r="CZ833" s="88"/>
      <c r="DA833" s="88"/>
      <c r="DB833" s="88"/>
      <c r="DC833" s="88"/>
      <c r="DD833" s="88"/>
      <c r="DE833" s="88"/>
      <c r="DF833" s="88"/>
      <c r="DG833" s="88"/>
      <c r="DH833" s="88"/>
      <c r="DI833" s="88"/>
      <c r="DJ833" s="88"/>
      <c r="DK833" s="88"/>
      <c r="DL833" s="88"/>
      <c r="DM833" s="88"/>
      <c r="DN833" s="88"/>
      <c r="DO833" s="88"/>
      <c r="DP833" s="88"/>
      <c r="DQ833" s="88"/>
      <c r="DR833" s="88"/>
      <c r="DS833" s="88"/>
      <c r="DT833" s="88"/>
      <c r="DU833" s="88"/>
      <c r="DV833" s="88"/>
      <c r="DW833" s="88"/>
      <c r="DX833" s="88"/>
      <c r="DY833" s="88"/>
      <c r="DZ833" s="88"/>
      <c r="EA833" s="88"/>
      <c r="EB833" s="88"/>
      <c r="EC833" s="88"/>
      <c r="ED833" s="88"/>
      <c r="EE833" s="88"/>
      <c r="EF833" s="88"/>
      <c r="EG833" s="88"/>
      <c r="EH833" s="88"/>
      <c r="EI833" s="88"/>
      <c r="EJ833" s="88"/>
      <c r="EK833" s="88"/>
      <c r="EL833" s="88"/>
      <c r="EM833" s="88"/>
      <c r="EN833" s="88"/>
      <c r="EO833" s="88"/>
      <c r="EP833" s="88"/>
      <c r="EQ833" s="88"/>
      <c r="ER833" s="88"/>
      <c r="ES833" s="88"/>
      <c r="ET833" s="88"/>
      <c r="EU833" s="88"/>
      <c r="EV833" s="88"/>
      <c r="EW833" s="88"/>
      <c r="EX833" s="88"/>
      <c r="EY833" s="88"/>
      <c r="EZ833" s="88"/>
      <c r="FA833" s="88"/>
      <c r="FB833" s="88"/>
      <c r="FC833" s="88"/>
      <c r="FD833" s="88"/>
      <c r="FE833" s="88"/>
      <c r="FF833" s="88"/>
      <c r="FG833" s="88"/>
      <c r="FH833" s="88"/>
      <c r="FI833" s="88"/>
      <c r="FJ833" s="88"/>
      <c r="FK833" s="88"/>
      <c r="FL833" s="88"/>
      <c r="FM833" s="88"/>
      <c r="FN833" s="88"/>
      <c r="FO833" s="88"/>
      <c r="FP833" s="88"/>
      <c r="FQ833" s="88"/>
      <c r="FR833" s="88"/>
      <c r="FS833" s="88"/>
      <c r="FT833" s="88"/>
      <c r="FU833" s="88"/>
      <c r="FV833" s="88"/>
      <c r="FW833" s="88"/>
      <c r="FX833" s="88"/>
      <c r="FY833" s="88"/>
      <c r="FZ833" s="88"/>
      <c r="GA833" s="88"/>
      <c r="GB833" s="88"/>
      <c r="GC833" s="88"/>
      <c r="GD833" s="88"/>
      <c r="GE833" s="88"/>
      <c r="GF833" s="88"/>
      <c r="GG833" s="88"/>
      <c r="GH833" s="88"/>
      <c r="GI833" s="88"/>
      <c r="GJ833" s="88"/>
      <c r="GK833" s="88"/>
      <c r="GL833" s="88"/>
      <c r="GM833" s="88"/>
      <c r="GN833" s="88"/>
      <c r="GO833" s="88"/>
      <c r="GP833" s="88"/>
      <c r="GQ833" s="88"/>
      <c r="GR833" s="88"/>
      <c r="GS833" s="88"/>
      <c r="GT833" s="88"/>
      <c r="GU833" s="88"/>
      <c r="GV833" s="88"/>
      <c r="GW833" s="88"/>
      <c r="GX833" s="88"/>
      <c r="GY833" s="88"/>
      <c r="GZ833" s="88"/>
      <c r="HA833" s="88"/>
      <c r="HB833" s="88"/>
      <c r="HC833" s="88"/>
      <c r="HD833" s="88"/>
      <c r="HE833" s="88"/>
      <c r="HF833" s="88"/>
      <c r="HG833" s="88"/>
      <c r="HH833" s="88"/>
      <c r="HI833" s="88"/>
      <c r="HJ833" s="88"/>
      <c r="HK833" s="88"/>
      <c r="HL833" s="88"/>
      <c r="HM833" s="88"/>
      <c r="HN833" s="88"/>
      <c r="HO833" s="88"/>
      <c r="HP833" s="88"/>
      <c r="HQ833" s="88"/>
      <c r="HR833" s="88"/>
      <c r="HS833" s="88"/>
      <c r="HT833" s="88"/>
      <c r="HU833" s="88"/>
      <c r="HV833" s="88"/>
      <c r="HW833" s="88"/>
      <c r="HX833" s="88"/>
      <c r="HY833" s="88"/>
      <c r="HZ833" s="88"/>
      <c r="IA833" s="88"/>
      <c r="IB833" s="88"/>
      <c r="IC833" s="88"/>
      <c r="ID833" s="88"/>
      <c r="IE833" s="88"/>
      <c r="IF833" s="88"/>
      <c r="IG833" s="88"/>
      <c r="IH833" s="88"/>
      <c r="II833" s="88"/>
      <c r="IJ833" s="88"/>
      <c r="IK833" s="88"/>
      <c r="IL833" s="88"/>
      <c r="IM833" s="88"/>
      <c r="IN833" s="88"/>
      <c r="IO833" s="88"/>
      <c r="IP833" s="88"/>
      <c r="IQ833" s="88"/>
      <c r="IR833" s="88"/>
      <c r="IS833" s="88"/>
      <c r="IT833" s="88"/>
      <c r="IU833" s="88"/>
      <c r="IV833" s="88"/>
      <c r="IW833" s="88"/>
      <c r="IX833" s="88"/>
      <c r="IY833" s="88"/>
      <c r="IZ833" s="88"/>
      <c r="JA833" s="88"/>
      <c r="JB833" s="88"/>
    </row>
    <row r="834" spans="1:262">
      <c r="C834" s="100" t="s">
        <v>29</v>
      </c>
      <c r="L834" s="88"/>
      <c r="M834" s="88"/>
      <c r="N834" s="88"/>
      <c r="O834" s="88"/>
      <c r="P834" s="88"/>
      <c r="Q834" s="88"/>
      <c r="R834" s="88"/>
      <c r="S834" s="88"/>
      <c r="T834" s="88"/>
      <c r="U834" s="88"/>
      <c r="V834" s="88"/>
      <c r="W834" s="88"/>
      <c r="X834" s="88"/>
      <c r="Y834" s="88"/>
      <c r="Z834" s="88"/>
      <c r="AA834" s="88"/>
      <c r="AB834" s="88"/>
      <c r="AC834" s="88"/>
      <c r="AD834" s="88"/>
      <c r="AE834" s="88"/>
      <c r="AF834" s="88"/>
      <c r="AG834" s="88"/>
      <c r="AH834" s="88"/>
      <c r="AI834" s="88"/>
      <c r="AJ834" s="88"/>
      <c r="AK834" s="88"/>
      <c r="AL834" s="88"/>
      <c r="AM834" s="88"/>
      <c r="AN834" s="88"/>
      <c r="AO834" s="88"/>
      <c r="AP834" s="88"/>
      <c r="AQ834" s="88"/>
      <c r="AR834" s="88"/>
      <c r="AS834" s="88"/>
      <c r="AT834" s="88"/>
      <c r="AU834" s="88"/>
      <c r="AV834" s="88"/>
      <c r="AW834" s="88"/>
      <c r="AX834" s="88"/>
      <c r="AY834" s="88"/>
      <c r="AZ834" s="88"/>
      <c r="BA834" s="88"/>
      <c r="BB834" s="88"/>
      <c r="BC834" s="88"/>
      <c r="BD834" s="88"/>
      <c r="BE834" s="88"/>
      <c r="BF834" s="88"/>
      <c r="BG834" s="88"/>
      <c r="BH834" s="88"/>
      <c r="BI834" s="88"/>
      <c r="BJ834" s="88"/>
      <c r="BK834" s="88"/>
      <c r="BL834" s="88"/>
      <c r="BM834" s="88"/>
      <c r="BN834" s="88"/>
      <c r="BO834" s="88"/>
      <c r="BP834" s="88"/>
      <c r="BQ834" s="88"/>
      <c r="BR834" s="88"/>
      <c r="BS834" s="88"/>
      <c r="BT834" s="88"/>
      <c r="BU834" s="88"/>
      <c r="BV834" s="88"/>
      <c r="BW834" s="88"/>
      <c r="BX834" s="88"/>
      <c r="BY834" s="88"/>
      <c r="BZ834" s="88"/>
      <c r="CA834" s="88"/>
      <c r="CB834" s="88"/>
      <c r="CC834" s="88"/>
      <c r="CD834" s="88"/>
      <c r="CE834" s="88"/>
      <c r="CF834" s="88"/>
      <c r="CG834" s="88"/>
      <c r="CH834" s="88"/>
      <c r="CI834" s="88"/>
      <c r="CJ834" s="88"/>
      <c r="CK834" s="88"/>
      <c r="CL834" s="88"/>
      <c r="CM834" s="88"/>
      <c r="CN834" s="88"/>
      <c r="CO834" s="88"/>
      <c r="CP834" s="88"/>
      <c r="CQ834" s="88"/>
      <c r="CR834" s="88"/>
      <c r="CS834" s="88"/>
      <c r="CT834" s="88"/>
      <c r="CU834" s="88"/>
      <c r="CV834" s="88"/>
      <c r="CW834" s="88"/>
      <c r="CX834" s="88"/>
      <c r="CY834" s="88"/>
      <c r="CZ834" s="88"/>
      <c r="DA834" s="88"/>
      <c r="DB834" s="88"/>
      <c r="DC834" s="88"/>
      <c r="DD834" s="88"/>
      <c r="DE834" s="88"/>
      <c r="DF834" s="88"/>
      <c r="DG834" s="88"/>
      <c r="DH834" s="88"/>
      <c r="DI834" s="88"/>
      <c r="DJ834" s="88"/>
      <c r="DK834" s="88"/>
      <c r="DL834" s="88"/>
      <c r="DM834" s="88"/>
      <c r="DN834" s="88"/>
      <c r="DO834" s="88"/>
      <c r="DP834" s="88"/>
      <c r="DQ834" s="88"/>
      <c r="DR834" s="88"/>
      <c r="DS834" s="88"/>
      <c r="DT834" s="88"/>
      <c r="DU834" s="88"/>
      <c r="DV834" s="88"/>
      <c r="DW834" s="88"/>
      <c r="DX834" s="88"/>
      <c r="DY834" s="88"/>
      <c r="DZ834" s="88"/>
      <c r="EA834" s="88"/>
      <c r="EB834" s="88"/>
      <c r="EC834" s="88"/>
      <c r="ED834" s="88"/>
      <c r="EE834" s="88"/>
      <c r="EF834" s="88"/>
      <c r="EG834" s="88"/>
      <c r="EH834" s="88"/>
      <c r="EI834" s="88"/>
      <c r="EJ834" s="88"/>
      <c r="EK834" s="88"/>
      <c r="EL834" s="88"/>
      <c r="EM834" s="88"/>
      <c r="EN834" s="88"/>
      <c r="EO834" s="88"/>
      <c r="EP834" s="88"/>
      <c r="EQ834" s="88"/>
      <c r="ER834" s="88"/>
      <c r="ES834" s="88"/>
      <c r="ET834" s="88"/>
      <c r="EU834" s="88"/>
      <c r="EV834" s="88"/>
      <c r="EW834" s="88"/>
      <c r="EX834" s="88"/>
      <c r="EY834" s="88"/>
      <c r="EZ834" s="88"/>
      <c r="FA834" s="88"/>
      <c r="FB834" s="88"/>
      <c r="FC834" s="88"/>
      <c r="FD834" s="88"/>
      <c r="FE834" s="88"/>
      <c r="FF834" s="88"/>
      <c r="FG834" s="88"/>
      <c r="FH834" s="88"/>
      <c r="FI834" s="88"/>
      <c r="FJ834" s="88"/>
      <c r="FK834" s="88"/>
      <c r="FL834" s="88"/>
      <c r="FM834" s="88"/>
      <c r="FN834" s="88"/>
      <c r="FO834" s="88"/>
      <c r="FP834" s="88"/>
      <c r="FQ834" s="88"/>
      <c r="FR834" s="88"/>
      <c r="FS834" s="88"/>
      <c r="FT834" s="88"/>
      <c r="FU834" s="88"/>
      <c r="FV834" s="88"/>
      <c r="FW834" s="88"/>
      <c r="FX834" s="88"/>
      <c r="FY834" s="88"/>
      <c r="FZ834" s="88"/>
      <c r="GA834" s="88"/>
      <c r="GB834" s="88"/>
      <c r="GC834" s="88"/>
      <c r="GD834" s="88"/>
      <c r="GE834" s="88"/>
      <c r="GF834" s="88"/>
      <c r="GG834" s="88"/>
      <c r="GH834" s="88"/>
      <c r="GI834" s="88"/>
      <c r="GJ834" s="88"/>
      <c r="GK834" s="88"/>
      <c r="GL834" s="88"/>
      <c r="GM834" s="88"/>
      <c r="GN834" s="88"/>
      <c r="GO834" s="88"/>
      <c r="GP834" s="88"/>
      <c r="GQ834" s="88"/>
      <c r="GR834" s="88"/>
      <c r="GS834" s="88"/>
      <c r="GT834" s="88"/>
      <c r="GU834" s="88"/>
      <c r="GV834" s="88"/>
      <c r="GW834" s="88"/>
      <c r="GX834" s="88"/>
      <c r="GY834" s="88"/>
      <c r="GZ834" s="88"/>
      <c r="HA834" s="88"/>
      <c r="HB834" s="88"/>
      <c r="HC834" s="88"/>
      <c r="HD834" s="88"/>
      <c r="HE834" s="88"/>
      <c r="HF834" s="88"/>
      <c r="HG834" s="88"/>
      <c r="HH834" s="88"/>
      <c r="HI834" s="88"/>
      <c r="HJ834" s="88"/>
      <c r="HK834" s="88"/>
      <c r="HL834" s="88"/>
      <c r="HM834" s="88"/>
      <c r="HN834" s="88"/>
      <c r="HO834" s="88"/>
      <c r="HP834" s="88"/>
      <c r="HQ834" s="88"/>
      <c r="HR834" s="88"/>
      <c r="HS834" s="88"/>
      <c r="HT834" s="88"/>
      <c r="HU834" s="88"/>
      <c r="HV834" s="88"/>
      <c r="HW834" s="88"/>
      <c r="HX834" s="88"/>
      <c r="HY834" s="88"/>
      <c r="HZ834" s="88"/>
      <c r="IA834" s="88"/>
      <c r="IB834" s="88"/>
      <c r="IC834" s="88"/>
      <c r="ID834" s="88"/>
      <c r="IE834" s="88"/>
      <c r="IF834" s="88"/>
      <c r="IG834" s="88"/>
      <c r="IH834" s="88"/>
      <c r="II834" s="88"/>
      <c r="IJ834" s="88"/>
      <c r="IK834" s="88"/>
      <c r="IL834" s="88"/>
      <c r="IM834" s="88"/>
      <c r="IN834" s="88"/>
      <c r="IO834" s="88"/>
      <c r="IP834" s="88"/>
      <c r="IQ834" s="88"/>
      <c r="IR834" s="88"/>
      <c r="IS834" s="88"/>
      <c r="IT834" s="88"/>
      <c r="IU834" s="88"/>
      <c r="IV834" s="88"/>
      <c r="IW834" s="88"/>
      <c r="IX834" s="88"/>
      <c r="IY834" s="88"/>
      <c r="IZ834" s="88"/>
      <c r="JA834" s="88"/>
      <c r="JB834" s="88"/>
    </row>
    <row r="835" spans="1:262">
      <c r="C835" s="100" t="s">
        <v>30</v>
      </c>
      <c r="L835" s="88"/>
      <c r="M835" s="88"/>
      <c r="N835" s="88"/>
      <c r="O835" s="88"/>
      <c r="P835" s="88"/>
      <c r="Q835" s="88"/>
      <c r="R835" s="88"/>
      <c r="S835" s="88"/>
      <c r="T835" s="88"/>
      <c r="U835" s="88"/>
      <c r="V835" s="88"/>
      <c r="W835" s="88"/>
      <c r="X835" s="88"/>
      <c r="Y835" s="88"/>
      <c r="Z835" s="88"/>
      <c r="AA835" s="88"/>
      <c r="AB835" s="88"/>
      <c r="AC835" s="88"/>
      <c r="AD835" s="88"/>
      <c r="AE835" s="88"/>
      <c r="AF835" s="88"/>
      <c r="AG835" s="88"/>
      <c r="AH835" s="88"/>
      <c r="AI835" s="88"/>
      <c r="AJ835" s="88"/>
      <c r="AK835" s="88"/>
      <c r="AL835" s="88"/>
      <c r="AM835" s="88"/>
      <c r="AN835" s="88"/>
      <c r="AO835" s="88"/>
      <c r="AP835" s="88"/>
      <c r="AQ835" s="88"/>
      <c r="AR835" s="88"/>
      <c r="AS835" s="88"/>
      <c r="AT835" s="88"/>
      <c r="AU835" s="88"/>
      <c r="AV835" s="88"/>
      <c r="AW835" s="88"/>
      <c r="AX835" s="88"/>
      <c r="AY835" s="88"/>
      <c r="AZ835" s="88"/>
      <c r="BA835" s="88"/>
      <c r="BB835" s="88"/>
      <c r="BC835" s="88"/>
      <c r="BD835" s="88"/>
      <c r="BE835" s="88"/>
      <c r="BF835" s="88"/>
      <c r="BG835" s="88"/>
      <c r="BH835" s="88"/>
      <c r="BI835" s="88"/>
      <c r="BJ835" s="88"/>
      <c r="BK835" s="88"/>
      <c r="BL835" s="88"/>
      <c r="BM835" s="88"/>
      <c r="BN835" s="88"/>
      <c r="BO835" s="88"/>
      <c r="BP835" s="88"/>
      <c r="BQ835" s="88"/>
      <c r="BR835" s="88"/>
      <c r="BS835" s="88"/>
      <c r="BT835" s="88"/>
      <c r="BU835" s="88"/>
      <c r="BV835" s="88"/>
      <c r="BW835" s="88"/>
      <c r="BX835" s="88"/>
      <c r="BY835" s="88"/>
      <c r="BZ835" s="88"/>
      <c r="CA835" s="88"/>
      <c r="CB835" s="88"/>
      <c r="CC835" s="88"/>
      <c r="CD835" s="88"/>
      <c r="CE835" s="88"/>
      <c r="CF835" s="88"/>
      <c r="CG835" s="88"/>
      <c r="CH835" s="88"/>
      <c r="CI835" s="88"/>
      <c r="CJ835" s="88"/>
      <c r="CK835" s="88"/>
      <c r="CL835" s="88"/>
      <c r="CM835" s="88"/>
      <c r="CN835" s="88"/>
      <c r="CO835" s="88"/>
      <c r="CP835" s="88"/>
      <c r="CQ835" s="88"/>
      <c r="CR835" s="88"/>
      <c r="CS835" s="88"/>
      <c r="CT835" s="88"/>
      <c r="CU835" s="88"/>
      <c r="CV835" s="88"/>
      <c r="CW835" s="88"/>
      <c r="CX835" s="88"/>
      <c r="CY835" s="88"/>
      <c r="CZ835" s="88"/>
      <c r="DA835" s="88"/>
      <c r="DB835" s="88"/>
      <c r="DC835" s="88"/>
      <c r="DD835" s="88"/>
      <c r="DE835" s="88"/>
      <c r="DF835" s="88"/>
      <c r="DG835" s="88"/>
      <c r="DH835" s="88"/>
      <c r="DI835" s="88"/>
      <c r="DJ835" s="88"/>
      <c r="DK835" s="88"/>
      <c r="DL835" s="88"/>
      <c r="DM835" s="88"/>
      <c r="DN835" s="88"/>
      <c r="DO835" s="88"/>
      <c r="DP835" s="88"/>
      <c r="DQ835" s="88"/>
      <c r="DR835" s="88"/>
      <c r="DS835" s="88"/>
      <c r="DT835" s="88"/>
      <c r="DU835" s="88"/>
      <c r="DV835" s="88"/>
      <c r="DW835" s="88"/>
      <c r="DX835" s="88"/>
      <c r="DY835" s="88"/>
      <c r="DZ835" s="88"/>
      <c r="EA835" s="88"/>
      <c r="EB835" s="88"/>
      <c r="EC835" s="88"/>
      <c r="ED835" s="88"/>
      <c r="EE835" s="88"/>
      <c r="EF835" s="88"/>
      <c r="EG835" s="88"/>
      <c r="EH835" s="88"/>
      <c r="EI835" s="88"/>
      <c r="EJ835" s="88"/>
      <c r="EK835" s="88"/>
      <c r="EL835" s="88"/>
      <c r="EM835" s="88"/>
      <c r="EN835" s="88"/>
      <c r="EO835" s="88"/>
      <c r="EP835" s="88"/>
      <c r="EQ835" s="88"/>
      <c r="ER835" s="88"/>
      <c r="ES835" s="88"/>
      <c r="ET835" s="88"/>
      <c r="EU835" s="88"/>
      <c r="EV835" s="88"/>
      <c r="EW835" s="88"/>
      <c r="EX835" s="88"/>
      <c r="EY835" s="88"/>
      <c r="EZ835" s="88"/>
      <c r="FA835" s="88"/>
      <c r="FB835" s="88"/>
      <c r="FC835" s="88"/>
      <c r="FD835" s="88"/>
      <c r="FE835" s="88"/>
      <c r="FF835" s="88"/>
      <c r="FG835" s="88"/>
      <c r="FH835" s="88"/>
      <c r="FI835" s="88"/>
      <c r="FJ835" s="88"/>
      <c r="FK835" s="88"/>
      <c r="FL835" s="88"/>
      <c r="FM835" s="88"/>
      <c r="FN835" s="88"/>
      <c r="FO835" s="88"/>
      <c r="FP835" s="88"/>
      <c r="FQ835" s="88"/>
      <c r="FR835" s="88"/>
      <c r="FS835" s="88"/>
      <c r="FT835" s="88"/>
      <c r="FU835" s="88"/>
      <c r="FV835" s="88"/>
      <c r="FW835" s="88"/>
      <c r="FX835" s="88"/>
      <c r="FY835" s="88"/>
      <c r="FZ835" s="88"/>
      <c r="GA835" s="88"/>
      <c r="GB835" s="88"/>
      <c r="GC835" s="88"/>
      <c r="GD835" s="88"/>
      <c r="GE835" s="88"/>
      <c r="GF835" s="88"/>
      <c r="GG835" s="88"/>
      <c r="GH835" s="88"/>
      <c r="GI835" s="88"/>
      <c r="GJ835" s="88"/>
      <c r="GK835" s="88"/>
      <c r="GL835" s="88"/>
      <c r="GM835" s="88"/>
      <c r="GN835" s="88"/>
      <c r="GO835" s="88"/>
      <c r="GP835" s="88"/>
      <c r="GQ835" s="88"/>
      <c r="GR835" s="88"/>
      <c r="GS835" s="88"/>
      <c r="GT835" s="88"/>
      <c r="GU835" s="88"/>
      <c r="GV835" s="88"/>
      <c r="GW835" s="88"/>
      <c r="GX835" s="88"/>
      <c r="GY835" s="88"/>
      <c r="GZ835" s="88"/>
      <c r="HA835" s="88"/>
      <c r="HB835" s="88"/>
      <c r="HC835" s="88"/>
      <c r="HD835" s="88"/>
      <c r="HE835" s="88"/>
      <c r="HF835" s="88"/>
      <c r="HG835" s="88"/>
      <c r="HH835" s="88"/>
      <c r="HI835" s="88"/>
      <c r="HJ835" s="88"/>
      <c r="HK835" s="88"/>
      <c r="HL835" s="88"/>
      <c r="HM835" s="88"/>
      <c r="HN835" s="88"/>
      <c r="HO835" s="88"/>
      <c r="HP835" s="88"/>
      <c r="HQ835" s="88"/>
      <c r="HR835" s="88"/>
      <c r="HS835" s="88"/>
      <c r="HT835" s="88"/>
      <c r="HU835" s="88"/>
      <c r="HV835" s="88"/>
      <c r="HW835" s="88"/>
      <c r="HX835" s="88"/>
      <c r="HY835" s="88"/>
      <c r="HZ835" s="88"/>
      <c r="IA835" s="88"/>
      <c r="IB835" s="88"/>
      <c r="IC835" s="88"/>
      <c r="ID835" s="88"/>
      <c r="IE835" s="88"/>
      <c r="IF835" s="88"/>
      <c r="IG835" s="88"/>
      <c r="IH835" s="88"/>
      <c r="II835" s="88"/>
      <c r="IJ835" s="88"/>
      <c r="IK835" s="88"/>
      <c r="IL835" s="88"/>
      <c r="IM835" s="88"/>
      <c r="IN835" s="88"/>
      <c r="IO835" s="88"/>
      <c r="IP835" s="88"/>
      <c r="IQ835" s="88"/>
      <c r="IR835" s="88"/>
      <c r="IS835" s="88"/>
      <c r="IT835" s="88"/>
      <c r="IU835" s="88"/>
      <c r="IV835" s="88"/>
      <c r="IW835" s="88"/>
      <c r="IX835" s="88"/>
      <c r="IY835" s="88"/>
      <c r="IZ835" s="88"/>
      <c r="JA835" s="88"/>
      <c r="JB835" s="88"/>
    </row>
    <row r="836" spans="1:262">
      <c r="C836" s="100" t="s">
        <v>31</v>
      </c>
      <c r="L836" s="88"/>
      <c r="M836" s="88"/>
      <c r="N836" s="88"/>
      <c r="O836" s="88"/>
      <c r="P836" s="88"/>
      <c r="Q836" s="88"/>
      <c r="R836" s="88"/>
      <c r="S836" s="88"/>
      <c r="T836" s="88"/>
      <c r="U836" s="88"/>
      <c r="V836" s="88"/>
      <c r="W836" s="88"/>
      <c r="X836" s="88"/>
      <c r="Y836" s="88"/>
      <c r="Z836" s="88"/>
      <c r="AA836" s="88"/>
      <c r="AB836" s="88"/>
      <c r="AC836" s="88"/>
      <c r="AD836" s="88"/>
      <c r="AE836" s="88"/>
      <c r="AF836" s="88"/>
      <c r="AG836" s="88"/>
      <c r="AH836" s="88"/>
      <c r="AI836" s="88"/>
      <c r="AJ836" s="88"/>
      <c r="AK836" s="88"/>
      <c r="AL836" s="88"/>
      <c r="AM836" s="88"/>
      <c r="AN836" s="88"/>
      <c r="AO836" s="88"/>
      <c r="AP836" s="88"/>
      <c r="AQ836" s="88"/>
      <c r="AR836" s="88"/>
      <c r="AS836" s="88"/>
      <c r="AT836" s="88"/>
      <c r="AU836" s="88"/>
      <c r="AV836" s="88"/>
      <c r="AW836" s="88"/>
      <c r="AX836" s="88"/>
      <c r="AY836" s="88"/>
      <c r="AZ836" s="88"/>
      <c r="BA836" s="88"/>
      <c r="BB836" s="88"/>
      <c r="BC836" s="88"/>
      <c r="BD836" s="88"/>
      <c r="BE836" s="88"/>
      <c r="BF836" s="88"/>
      <c r="BG836" s="88"/>
      <c r="BH836" s="88"/>
      <c r="BI836" s="88"/>
      <c r="BJ836" s="88"/>
      <c r="BK836" s="88"/>
      <c r="BL836" s="88"/>
      <c r="BM836" s="88"/>
      <c r="BN836" s="88"/>
      <c r="BO836" s="88"/>
      <c r="BP836" s="88"/>
      <c r="BQ836" s="88"/>
      <c r="BR836" s="88"/>
      <c r="BS836" s="88"/>
      <c r="BT836" s="88"/>
      <c r="BU836" s="88"/>
      <c r="BV836" s="88"/>
      <c r="BW836" s="88"/>
      <c r="BX836" s="88"/>
      <c r="BY836" s="88"/>
      <c r="BZ836" s="88"/>
      <c r="CA836" s="88"/>
      <c r="CB836" s="88"/>
      <c r="CC836" s="88"/>
      <c r="CD836" s="88"/>
      <c r="CE836" s="88"/>
      <c r="CF836" s="88"/>
      <c r="CG836" s="88"/>
      <c r="CH836" s="88"/>
      <c r="CI836" s="88"/>
      <c r="CJ836" s="88"/>
      <c r="CK836" s="88"/>
      <c r="CL836" s="88"/>
      <c r="CM836" s="88"/>
      <c r="CN836" s="88"/>
      <c r="CO836" s="88"/>
      <c r="CP836" s="88"/>
      <c r="CQ836" s="88"/>
      <c r="CR836" s="88"/>
      <c r="CS836" s="88"/>
      <c r="CT836" s="88"/>
      <c r="CU836" s="88"/>
      <c r="CV836" s="88"/>
      <c r="CW836" s="88"/>
      <c r="CX836" s="88"/>
      <c r="CY836" s="88"/>
      <c r="CZ836" s="88"/>
      <c r="DA836" s="88"/>
      <c r="DB836" s="88"/>
      <c r="DC836" s="88"/>
      <c r="DD836" s="88"/>
      <c r="DE836" s="88"/>
      <c r="DF836" s="88"/>
      <c r="DG836" s="88"/>
      <c r="DH836" s="88"/>
      <c r="DI836" s="88"/>
      <c r="DJ836" s="88"/>
      <c r="DK836" s="88"/>
      <c r="DL836" s="88"/>
      <c r="DM836" s="88"/>
      <c r="DN836" s="88"/>
      <c r="DO836" s="88"/>
      <c r="DP836" s="88"/>
      <c r="DQ836" s="88"/>
      <c r="DR836" s="88"/>
      <c r="DS836" s="88"/>
      <c r="DT836" s="88"/>
      <c r="DU836" s="88"/>
      <c r="DV836" s="88"/>
      <c r="DW836" s="88"/>
      <c r="DX836" s="88"/>
      <c r="DY836" s="88"/>
      <c r="DZ836" s="88"/>
      <c r="EA836" s="88"/>
      <c r="EB836" s="88"/>
      <c r="EC836" s="88"/>
      <c r="ED836" s="88"/>
      <c r="EE836" s="88"/>
      <c r="EF836" s="88"/>
      <c r="EG836" s="88"/>
      <c r="EH836" s="88"/>
      <c r="EI836" s="88"/>
      <c r="EJ836" s="88"/>
      <c r="EK836" s="88"/>
      <c r="EL836" s="88"/>
      <c r="EM836" s="88"/>
      <c r="EN836" s="88"/>
      <c r="EO836" s="88"/>
      <c r="EP836" s="88"/>
      <c r="EQ836" s="88"/>
      <c r="ER836" s="88"/>
      <c r="ES836" s="88"/>
      <c r="ET836" s="88"/>
      <c r="EU836" s="88"/>
      <c r="EV836" s="88"/>
      <c r="EW836" s="88"/>
      <c r="EX836" s="88"/>
      <c r="EY836" s="88"/>
      <c r="EZ836" s="88"/>
      <c r="FA836" s="88"/>
      <c r="FB836" s="88"/>
      <c r="FC836" s="88"/>
      <c r="FD836" s="88"/>
      <c r="FE836" s="88"/>
      <c r="FF836" s="88"/>
      <c r="FG836" s="88"/>
      <c r="FH836" s="88"/>
      <c r="FI836" s="88"/>
      <c r="FJ836" s="88"/>
      <c r="FK836" s="88"/>
      <c r="FL836" s="88"/>
      <c r="FM836" s="88"/>
      <c r="FN836" s="88"/>
      <c r="FO836" s="88"/>
      <c r="FP836" s="88"/>
      <c r="FQ836" s="88"/>
      <c r="FR836" s="88"/>
      <c r="FS836" s="88"/>
      <c r="FT836" s="88"/>
      <c r="FU836" s="88"/>
      <c r="FV836" s="88"/>
      <c r="FW836" s="88"/>
      <c r="FX836" s="88"/>
      <c r="FY836" s="88"/>
      <c r="FZ836" s="88"/>
      <c r="GA836" s="88"/>
      <c r="GB836" s="88"/>
      <c r="GC836" s="88"/>
      <c r="GD836" s="88"/>
      <c r="GE836" s="88"/>
      <c r="GF836" s="88"/>
      <c r="GG836" s="88"/>
      <c r="GH836" s="88"/>
      <c r="GI836" s="88"/>
      <c r="GJ836" s="88"/>
      <c r="GK836" s="88"/>
      <c r="GL836" s="88"/>
      <c r="GM836" s="88"/>
      <c r="GN836" s="88"/>
      <c r="GO836" s="88"/>
      <c r="GP836" s="88"/>
      <c r="GQ836" s="88"/>
      <c r="GR836" s="88"/>
      <c r="GS836" s="88"/>
      <c r="GT836" s="88"/>
      <c r="GU836" s="88"/>
      <c r="GV836" s="88"/>
      <c r="GW836" s="88"/>
      <c r="GX836" s="88"/>
      <c r="GY836" s="88"/>
      <c r="GZ836" s="88"/>
      <c r="HA836" s="88"/>
      <c r="HB836" s="88"/>
      <c r="HC836" s="88"/>
      <c r="HD836" s="88"/>
      <c r="HE836" s="88"/>
      <c r="HF836" s="88"/>
      <c r="HG836" s="88"/>
      <c r="HH836" s="88"/>
      <c r="HI836" s="88"/>
      <c r="HJ836" s="88"/>
      <c r="HK836" s="88"/>
      <c r="HL836" s="88"/>
      <c r="HM836" s="88"/>
      <c r="HN836" s="88"/>
      <c r="HO836" s="88"/>
      <c r="HP836" s="88"/>
      <c r="HQ836" s="88"/>
      <c r="HR836" s="88"/>
      <c r="HS836" s="88"/>
      <c r="HT836" s="88"/>
      <c r="HU836" s="88"/>
      <c r="HV836" s="88"/>
      <c r="HW836" s="88"/>
      <c r="HX836" s="88"/>
      <c r="HY836" s="88"/>
      <c r="HZ836" s="88"/>
      <c r="IA836" s="88"/>
      <c r="IB836" s="88"/>
      <c r="IC836" s="88"/>
      <c r="ID836" s="88"/>
      <c r="IE836" s="88"/>
      <c r="IF836" s="88"/>
      <c r="IG836" s="88"/>
      <c r="IH836" s="88"/>
      <c r="II836" s="88"/>
      <c r="IJ836" s="88"/>
      <c r="IK836" s="88"/>
      <c r="IL836" s="88"/>
      <c r="IM836" s="88"/>
      <c r="IN836" s="88"/>
      <c r="IO836" s="88"/>
      <c r="IP836" s="88"/>
      <c r="IQ836" s="88"/>
      <c r="IR836" s="88"/>
      <c r="IS836" s="88"/>
      <c r="IT836" s="88"/>
      <c r="IU836" s="88"/>
      <c r="IV836" s="88"/>
      <c r="IW836" s="88"/>
      <c r="IX836" s="88"/>
      <c r="IY836" s="88"/>
      <c r="IZ836" s="88"/>
      <c r="JA836" s="88"/>
      <c r="JB836" s="88"/>
    </row>
    <row r="838" spans="1:262">
      <c r="C838" s="100">
        <v>5</v>
      </c>
      <c r="D838" s="658"/>
      <c r="L838" s="88"/>
      <c r="M838" s="88"/>
      <c r="N838" s="88"/>
      <c r="O838" s="88"/>
      <c r="P838" s="88"/>
      <c r="Q838" s="88"/>
      <c r="R838" s="88"/>
      <c r="S838" s="88"/>
      <c r="T838" s="88"/>
      <c r="U838" s="88"/>
      <c r="V838" s="88"/>
      <c r="W838" s="88"/>
      <c r="X838" s="88"/>
      <c r="Y838" s="88"/>
      <c r="Z838" s="88"/>
      <c r="AA838" s="88"/>
      <c r="AB838" s="88"/>
      <c r="AC838" s="88"/>
      <c r="AD838" s="88"/>
      <c r="AE838" s="88"/>
      <c r="AF838" s="88"/>
      <c r="AG838" s="88"/>
      <c r="AH838" s="88"/>
      <c r="AI838" s="88"/>
      <c r="AJ838" s="88"/>
      <c r="AK838" s="88"/>
      <c r="AL838" s="88"/>
      <c r="AM838" s="88"/>
      <c r="AN838" s="88"/>
      <c r="AO838" s="88"/>
      <c r="AP838" s="88"/>
      <c r="AQ838" s="88"/>
      <c r="AR838" s="88"/>
      <c r="AS838" s="88"/>
      <c r="AT838" s="88"/>
      <c r="AU838" s="88"/>
      <c r="AV838" s="88"/>
      <c r="AW838" s="88"/>
      <c r="AX838" s="88"/>
      <c r="AY838" s="88"/>
      <c r="AZ838" s="88"/>
      <c r="BA838" s="88"/>
      <c r="BB838" s="88"/>
      <c r="BC838" s="88"/>
      <c r="BD838" s="88"/>
      <c r="BE838" s="88"/>
      <c r="BF838" s="88"/>
      <c r="BG838" s="88"/>
      <c r="BH838" s="88"/>
      <c r="BI838" s="88"/>
      <c r="BJ838" s="88"/>
      <c r="BK838" s="88"/>
      <c r="BL838" s="88"/>
      <c r="BM838" s="88"/>
      <c r="BN838" s="88"/>
      <c r="BO838" s="88"/>
      <c r="BP838" s="88"/>
      <c r="BQ838" s="88"/>
      <c r="BR838" s="88"/>
      <c r="BS838" s="88"/>
      <c r="BT838" s="88"/>
      <c r="BU838" s="88"/>
      <c r="BV838" s="88"/>
      <c r="BW838" s="88"/>
      <c r="BX838" s="88"/>
      <c r="BY838" s="88"/>
      <c r="BZ838" s="88"/>
      <c r="CA838" s="88"/>
      <c r="CB838" s="88"/>
      <c r="CC838" s="88"/>
      <c r="CD838" s="88"/>
      <c r="CE838" s="88"/>
      <c r="CF838" s="88"/>
      <c r="CG838" s="88"/>
      <c r="CH838" s="88"/>
      <c r="CI838" s="88"/>
      <c r="CJ838" s="88"/>
      <c r="CK838" s="88"/>
      <c r="CL838" s="88"/>
      <c r="CM838" s="88"/>
      <c r="CN838" s="88"/>
      <c r="CO838" s="88"/>
      <c r="CP838" s="88"/>
      <c r="CQ838" s="88"/>
      <c r="CR838" s="88"/>
      <c r="CS838" s="88"/>
      <c r="CT838" s="88"/>
      <c r="CU838" s="88"/>
      <c r="CV838" s="88"/>
      <c r="CW838" s="88"/>
      <c r="CX838" s="88"/>
      <c r="CY838" s="88"/>
      <c r="CZ838" s="88"/>
      <c r="DA838" s="88"/>
      <c r="DB838" s="88"/>
      <c r="DC838" s="88"/>
      <c r="DD838" s="88"/>
      <c r="DE838" s="88"/>
      <c r="DF838" s="88"/>
      <c r="DG838" s="88"/>
      <c r="DH838" s="88"/>
      <c r="DI838" s="88"/>
      <c r="DJ838" s="88"/>
      <c r="DK838" s="88"/>
      <c r="DL838" s="88"/>
      <c r="DM838" s="88"/>
      <c r="DN838" s="88"/>
      <c r="DO838" s="88"/>
      <c r="DP838" s="88"/>
      <c r="DQ838" s="88"/>
      <c r="DR838" s="88"/>
      <c r="DS838" s="88"/>
      <c r="DT838" s="88"/>
      <c r="DU838" s="88"/>
      <c r="DV838" s="88"/>
      <c r="DW838" s="88"/>
      <c r="DX838" s="88"/>
      <c r="DY838" s="88"/>
      <c r="DZ838" s="88"/>
      <c r="EA838" s="88"/>
      <c r="EB838" s="88"/>
      <c r="EC838" s="88"/>
      <c r="ED838" s="88"/>
      <c r="EE838" s="88"/>
      <c r="EF838" s="88"/>
      <c r="EG838" s="88"/>
      <c r="EH838" s="88"/>
      <c r="EI838" s="88"/>
      <c r="EJ838" s="88"/>
      <c r="EK838" s="88"/>
      <c r="EL838" s="88"/>
      <c r="EM838" s="88"/>
      <c r="EN838" s="88"/>
      <c r="EO838" s="88"/>
      <c r="EP838" s="88"/>
      <c r="EQ838" s="88"/>
      <c r="ER838" s="88"/>
      <c r="ES838" s="88"/>
      <c r="ET838" s="88"/>
      <c r="EU838" s="88"/>
      <c r="EV838" s="88"/>
      <c r="EW838" s="88"/>
      <c r="EX838" s="88"/>
      <c r="EY838" s="88"/>
      <c r="EZ838" s="88"/>
      <c r="FA838" s="88"/>
      <c r="FB838" s="88"/>
      <c r="FC838" s="88"/>
      <c r="FD838" s="88"/>
      <c r="FE838" s="88"/>
      <c r="FF838" s="88"/>
      <c r="FG838" s="88"/>
      <c r="FH838" s="88"/>
      <c r="FI838" s="88"/>
      <c r="FJ838" s="88"/>
      <c r="FK838" s="88"/>
      <c r="FL838" s="88"/>
      <c r="FM838" s="88"/>
      <c r="FN838" s="88"/>
      <c r="FO838" s="88"/>
      <c r="FP838" s="88"/>
      <c r="FQ838" s="88"/>
      <c r="FR838" s="88"/>
      <c r="FS838" s="88"/>
      <c r="FT838" s="88"/>
      <c r="FU838" s="88"/>
      <c r="FV838" s="88"/>
      <c r="FW838" s="88"/>
      <c r="FX838" s="88"/>
      <c r="FY838" s="88"/>
      <c r="FZ838" s="88"/>
      <c r="GA838" s="88"/>
      <c r="GB838" s="88"/>
      <c r="GC838" s="88"/>
      <c r="GD838" s="88"/>
      <c r="GE838" s="88"/>
      <c r="GF838" s="88"/>
      <c r="GG838" s="88"/>
      <c r="GH838" s="88"/>
      <c r="GI838" s="88"/>
      <c r="GJ838" s="88"/>
      <c r="GK838" s="88"/>
      <c r="GL838" s="88"/>
      <c r="GM838" s="88"/>
      <c r="GN838" s="88"/>
      <c r="GO838" s="88"/>
      <c r="GP838" s="88"/>
      <c r="GQ838" s="88"/>
      <c r="GR838" s="88"/>
      <c r="GS838" s="88"/>
      <c r="GT838" s="88"/>
      <c r="GU838" s="88"/>
      <c r="GV838" s="88"/>
      <c r="GW838" s="88"/>
      <c r="GX838" s="88"/>
      <c r="GY838" s="88"/>
      <c r="GZ838" s="88"/>
      <c r="HA838" s="88"/>
      <c r="HB838" s="88"/>
      <c r="HC838" s="88"/>
      <c r="HD838" s="88"/>
      <c r="HE838" s="88"/>
      <c r="HF838" s="88"/>
      <c r="HG838" s="88"/>
      <c r="HH838" s="88"/>
      <c r="HI838" s="88"/>
      <c r="HJ838" s="88"/>
      <c r="HK838" s="88"/>
      <c r="HL838" s="88"/>
      <c r="HM838" s="88"/>
      <c r="HN838" s="88"/>
      <c r="HO838" s="88"/>
      <c r="HP838" s="88"/>
      <c r="HQ838" s="88"/>
      <c r="HR838" s="88"/>
      <c r="HS838" s="88"/>
      <c r="HT838" s="88"/>
      <c r="HU838" s="88"/>
      <c r="HV838" s="88"/>
      <c r="HW838" s="88"/>
      <c r="HX838" s="88"/>
      <c r="HY838" s="88"/>
      <c r="HZ838" s="88"/>
      <c r="IA838" s="88"/>
      <c r="IB838" s="88"/>
      <c r="IC838" s="88"/>
      <c r="ID838" s="88"/>
      <c r="IE838" s="88"/>
      <c r="IF838" s="88"/>
      <c r="IG838" s="88"/>
      <c r="IH838" s="88"/>
      <c r="II838" s="88"/>
      <c r="IJ838" s="88"/>
      <c r="IK838" s="88"/>
      <c r="IL838" s="88"/>
      <c r="IM838" s="88"/>
      <c r="IN838" s="88"/>
      <c r="IO838" s="88"/>
      <c r="IP838" s="88"/>
      <c r="IQ838" s="88"/>
      <c r="IR838" s="88"/>
      <c r="IS838" s="88"/>
      <c r="IT838" s="88"/>
      <c r="IU838" s="88"/>
      <c r="IV838" s="88"/>
      <c r="IW838" s="88"/>
      <c r="IX838" s="88"/>
      <c r="IY838" s="88"/>
      <c r="IZ838" s="88"/>
      <c r="JA838" s="88"/>
      <c r="JB838" s="88"/>
    </row>
    <row r="839" spans="1:262">
      <c r="C839" s="100" t="s">
        <v>13</v>
      </c>
      <c r="L839" s="88"/>
      <c r="M839" s="88"/>
      <c r="N839" s="88"/>
      <c r="O839" s="88"/>
      <c r="P839" s="88"/>
      <c r="Q839" s="88"/>
      <c r="R839" s="88"/>
      <c r="S839" s="88"/>
      <c r="T839" s="88"/>
      <c r="U839" s="88"/>
      <c r="V839" s="88"/>
      <c r="W839" s="88"/>
      <c r="X839" s="88"/>
      <c r="Y839" s="88"/>
      <c r="Z839" s="88"/>
      <c r="AA839" s="88"/>
      <c r="AB839" s="88"/>
      <c r="AC839" s="88"/>
      <c r="AD839" s="88"/>
      <c r="AE839" s="88"/>
      <c r="AF839" s="88"/>
      <c r="AG839" s="88"/>
      <c r="AH839" s="88"/>
      <c r="AI839" s="88"/>
      <c r="AJ839" s="88"/>
      <c r="AK839" s="88"/>
      <c r="AL839" s="88"/>
      <c r="AM839" s="88"/>
      <c r="AN839" s="88"/>
      <c r="AO839" s="88"/>
      <c r="AP839" s="88"/>
      <c r="AQ839" s="88"/>
      <c r="AR839" s="88"/>
      <c r="AS839" s="88"/>
      <c r="AT839" s="88"/>
      <c r="AU839" s="88"/>
      <c r="AV839" s="88"/>
      <c r="AW839" s="88"/>
      <c r="AX839" s="88"/>
      <c r="AY839" s="88"/>
      <c r="AZ839" s="88"/>
      <c r="BA839" s="88"/>
      <c r="BB839" s="88"/>
      <c r="BC839" s="88"/>
      <c r="BD839" s="88"/>
      <c r="BE839" s="88"/>
      <c r="BF839" s="88"/>
      <c r="BG839" s="88"/>
      <c r="BH839" s="88"/>
      <c r="BI839" s="88"/>
      <c r="BJ839" s="88"/>
      <c r="BK839" s="88"/>
      <c r="BL839" s="88"/>
      <c r="BM839" s="88"/>
      <c r="BN839" s="88"/>
      <c r="BO839" s="88"/>
      <c r="BP839" s="88"/>
      <c r="BQ839" s="88"/>
      <c r="BR839" s="88"/>
      <c r="BS839" s="88"/>
      <c r="BT839" s="88"/>
      <c r="BU839" s="88"/>
      <c r="BV839" s="88"/>
      <c r="BW839" s="88"/>
      <c r="BX839" s="88"/>
      <c r="BY839" s="88"/>
      <c r="BZ839" s="88"/>
      <c r="CA839" s="88"/>
      <c r="CB839" s="88"/>
      <c r="CC839" s="88"/>
      <c r="CD839" s="88"/>
      <c r="CE839" s="88"/>
      <c r="CF839" s="88"/>
      <c r="CG839" s="88"/>
      <c r="CH839" s="88"/>
      <c r="CI839" s="88"/>
      <c r="CJ839" s="88"/>
      <c r="CK839" s="88"/>
      <c r="CL839" s="88"/>
      <c r="CM839" s="88"/>
      <c r="CN839" s="88"/>
      <c r="CO839" s="88"/>
      <c r="CP839" s="88"/>
      <c r="CQ839" s="88"/>
      <c r="CR839" s="88"/>
      <c r="CS839" s="88"/>
      <c r="CT839" s="88"/>
      <c r="CU839" s="88"/>
      <c r="CV839" s="88"/>
      <c r="CW839" s="88"/>
      <c r="CX839" s="88"/>
      <c r="CY839" s="88"/>
      <c r="CZ839" s="88"/>
      <c r="DA839" s="88"/>
      <c r="DB839" s="88"/>
      <c r="DC839" s="88"/>
      <c r="DD839" s="88"/>
      <c r="DE839" s="88"/>
      <c r="DF839" s="88"/>
      <c r="DG839" s="88"/>
      <c r="DH839" s="88"/>
      <c r="DI839" s="88"/>
      <c r="DJ839" s="88"/>
      <c r="DK839" s="88"/>
      <c r="DL839" s="88"/>
      <c r="DM839" s="88"/>
      <c r="DN839" s="88"/>
      <c r="DO839" s="88"/>
      <c r="DP839" s="88"/>
      <c r="DQ839" s="88"/>
      <c r="DR839" s="88"/>
      <c r="DS839" s="88"/>
      <c r="DT839" s="88"/>
      <c r="DU839" s="88"/>
      <c r="DV839" s="88"/>
      <c r="DW839" s="88"/>
      <c r="DX839" s="88"/>
      <c r="DY839" s="88"/>
      <c r="DZ839" s="88"/>
      <c r="EA839" s="88"/>
      <c r="EB839" s="88"/>
      <c r="EC839" s="88"/>
      <c r="ED839" s="88"/>
      <c r="EE839" s="88"/>
      <c r="EF839" s="88"/>
      <c r="EG839" s="88"/>
      <c r="EH839" s="88"/>
      <c r="EI839" s="88"/>
      <c r="EJ839" s="88"/>
      <c r="EK839" s="88"/>
      <c r="EL839" s="88"/>
      <c r="EM839" s="88"/>
      <c r="EN839" s="88"/>
      <c r="EO839" s="88"/>
      <c r="EP839" s="88"/>
      <c r="EQ839" s="88"/>
      <c r="ER839" s="88"/>
      <c r="ES839" s="88"/>
      <c r="ET839" s="88"/>
      <c r="EU839" s="88"/>
      <c r="EV839" s="88"/>
      <c r="EW839" s="88"/>
      <c r="EX839" s="88"/>
      <c r="EY839" s="88"/>
      <c r="EZ839" s="88"/>
      <c r="FA839" s="88"/>
      <c r="FB839" s="88"/>
      <c r="FC839" s="88"/>
      <c r="FD839" s="88"/>
      <c r="FE839" s="88"/>
      <c r="FF839" s="88"/>
      <c r="FG839" s="88"/>
      <c r="FH839" s="88"/>
      <c r="FI839" s="88"/>
      <c r="FJ839" s="88"/>
      <c r="FK839" s="88"/>
      <c r="FL839" s="88"/>
      <c r="FM839" s="88"/>
      <c r="FN839" s="88"/>
      <c r="FO839" s="88"/>
      <c r="FP839" s="88"/>
      <c r="FQ839" s="88"/>
      <c r="FR839" s="88"/>
      <c r="FS839" s="88"/>
      <c r="FT839" s="88"/>
      <c r="FU839" s="88"/>
      <c r="FV839" s="88"/>
      <c r="FW839" s="88"/>
      <c r="FX839" s="88"/>
      <c r="FY839" s="88"/>
      <c r="FZ839" s="88"/>
      <c r="GA839" s="88"/>
      <c r="GB839" s="88"/>
      <c r="GC839" s="88"/>
      <c r="GD839" s="88"/>
      <c r="GE839" s="88"/>
      <c r="GF839" s="88"/>
      <c r="GG839" s="88"/>
      <c r="GH839" s="88"/>
      <c r="GI839" s="88"/>
      <c r="GJ839" s="88"/>
      <c r="GK839" s="88"/>
      <c r="GL839" s="88"/>
      <c r="GM839" s="88"/>
      <c r="GN839" s="88"/>
      <c r="GO839" s="88"/>
      <c r="GP839" s="88"/>
      <c r="GQ839" s="88"/>
      <c r="GR839" s="88"/>
      <c r="GS839" s="88"/>
      <c r="GT839" s="88"/>
      <c r="GU839" s="88"/>
      <c r="GV839" s="88"/>
      <c r="GW839" s="88"/>
      <c r="GX839" s="88"/>
      <c r="GY839" s="88"/>
      <c r="GZ839" s="88"/>
      <c r="HA839" s="88"/>
      <c r="HB839" s="88"/>
      <c r="HC839" s="88"/>
      <c r="HD839" s="88"/>
      <c r="HE839" s="88"/>
      <c r="HF839" s="88"/>
      <c r="HG839" s="88"/>
      <c r="HH839" s="88"/>
      <c r="HI839" s="88"/>
      <c r="HJ839" s="88"/>
      <c r="HK839" s="88"/>
      <c r="HL839" s="88"/>
      <c r="HM839" s="88"/>
      <c r="HN839" s="88"/>
      <c r="HO839" s="88"/>
      <c r="HP839" s="88"/>
      <c r="HQ839" s="88"/>
      <c r="HR839" s="88"/>
      <c r="HS839" s="88"/>
      <c r="HT839" s="88"/>
      <c r="HU839" s="88"/>
      <c r="HV839" s="88"/>
      <c r="HW839" s="88"/>
      <c r="HX839" s="88"/>
      <c r="HY839" s="88"/>
      <c r="HZ839" s="88"/>
      <c r="IA839" s="88"/>
      <c r="IB839" s="88"/>
      <c r="IC839" s="88"/>
      <c r="ID839" s="88"/>
      <c r="IE839" s="88"/>
      <c r="IF839" s="88"/>
      <c r="IG839" s="88"/>
      <c r="IH839" s="88"/>
      <c r="II839" s="88"/>
      <c r="IJ839" s="88"/>
      <c r="IK839" s="88"/>
      <c r="IL839" s="88"/>
      <c r="IM839" s="88"/>
      <c r="IN839" s="88"/>
      <c r="IO839" s="88"/>
      <c r="IP839" s="88"/>
      <c r="IQ839" s="88"/>
      <c r="IR839" s="88"/>
      <c r="IS839" s="88"/>
      <c r="IT839" s="88"/>
      <c r="IU839" s="88"/>
      <c r="IV839" s="88"/>
      <c r="IW839" s="88"/>
      <c r="IX839" s="88"/>
      <c r="IY839" s="88"/>
      <c r="IZ839" s="88"/>
      <c r="JA839" s="88"/>
      <c r="JB839" s="88"/>
    </row>
    <row r="840" spans="1:262">
      <c r="C840" s="100" t="s">
        <v>138</v>
      </c>
      <c r="L840" s="88"/>
      <c r="M840" s="88"/>
      <c r="N840" s="88"/>
      <c r="O840" s="88"/>
      <c r="P840" s="88"/>
      <c r="Q840" s="88"/>
      <c r="R840" s="88"/>
      <c r="S840" s="88"/>
      <c r="T840" s="88"/>
      <c r="U840" s="88"/>
      <c r="V840" s="88"/>
      <c r="W840" s="88"/>
      <c r="X840" s="88"/>
      <c r="Y840" s="88"/>
      <c r="Z840" s="88"/>
      <c r="AA840" s="88"/>
      <c r="AB840" s="88"/>
      <c r="AC840" s="88"/>
      <c r="AD840" s="88"/>
      <c r="AE840" s="88"/>
      <c r="AF840" s="88"/>
      <c r="AG840" s="88"/>
      <c r="AH840" s="88"/>
      <c r="AI840" s="88"/>
      <c r="AJ840" s="88"/>
      <c r="AK840" s="88"/>
      <c r="AL840" s="88"/>
      <c r="AM840" s="88"/>
      <c r="AN840" s="88"/>
      <c r="AO840" s="88"/>
      <c r="AP840" s="88"/>
      <c r="AQ840" s="88"/>
      <c r="AR840" s="88"/>
      <c r="AS840" s="88"/>
      <c r="AT840" s="88"/>
      <c r="AU840" s="88"/>
      <c r="AV840" s="88"/>
      <c r="AW840" s="88"/>
      <c r="AX840" s="88"/>
      <c r="AY840" s="88"/>
      <c r="AZ840" s="88"/>
      <c r="BA840" s="88"/>
      <c r="BB840" s="88"/>
      <c r="BC840" s="88"/>
      <c r="BD840" s="88"/>
      <c r="BE840" s="88"/>
      <c r="BF840" s="88"/>
      <c r="BG840" s="88"/>
      <c r="BH840" s="88"/>
      <c r="BI840" s="88"/>
      <c r="BJ840" s="88"/>
      <c r="BK840" s="88"/>
      <c r="BL840" s="88"/>
      <c r="BM840" s="88"/>
      <c r="BN840" s="88"/>
      <c r="BO840" s="88"/>
      <c r="BP840" s="88"/>
      <c r="BQ840" s="88"/>
      <c r="BR840" s="88"/>
      <c r="BS840" s="88"/>
      <c r="BT840" s="88"/>
      <c r="BU840" s="88"/>
      <c r="BV840" s="88"/>
      <c r="BW840" s="88"/>
      <c r="BX840" s="88"/>
      <c r="BY840" s="88"/>
      <c r="BZ840" s="88"/>
      <c r="CA840" s="88"/>
      <c r="CB840" s="88"/>
      <c r="CC840" s="88"/>
      <c r="CD840" s="88"/>
      <c r="CE840" s="88"/>
      <c r="CF840" s="88"/>
      <c r="CG840" s="88"/>
      <c r="CH840" s="88"/>
      <c r="CI840" s="88"/>
      <c r="CJ840" s="88"/>
      <c r="CK840" s="88"/>
      <c r="CL840" s="88"/>
      <c r="CM840" s="88"/>
      <c r="CN840" s="88"/>
      <c r="CO840" s="88"/>
      <c r="CP840" s="88"/>
      <c r="CQ840" s="88"/>
      <c r="CR840" s="88"/>
      <c r="CS840" s="88"/>
      <c r="CT840" s="88"/>
      <c r="CU840" s="88"/>
      <c r="CV840" s="88"/>
      <c r="CW840" s="88"/>
      <c r="CX840" s="88"/>
      <c r="CY840" s="88"/>
      <c r="CZ840" s="88"/>
      <c r="DA840" s="88"/>
      <c r="DB840" s="88"/>
      <c r="DC840" s="88"/>
      <c r="DD840" s="88"/>
      <c r="DE840" s="88"/>
      <c r="DF840" s="88"/>
      <c r="DG840" s="88"/>
      <c r="DH840" s="88"/>
      <c r="DI840" s="88"/>
      <c r="DJ840" s="88"/>
      <c r="DK840" s="88"/>
      <c r="DL840" s="88"/>
      <c r="DM840" s="88"/>
      <c r="DN840" s="88"/>
      <c r="DO840" s="88"/>
      <c r="DP840" s="88"/>
      <c r="DQ840" s="88"/>
      <c r="DR840" s="88"/>
      <c r="DS840" s="88"/>
      <c r="DT840" s="88"/>
      <c r="DU840" s="88"/>
      <c r="DV840" s="88"/>
      <c r="DW840" s="88"/>
      <c r="DX840" s="88"/>
      <c r="DY840" s="88"/>
      <c r="DZ840" s="88"/>
      <c r="EA840" s="88"/>
      <c r="EB840" s="88"/>
      <c r="EC840" s="88"/>
      <c r="ED840" s="88"/>
      <c r="EE840" s="88"/>
      <c r="EF840" s="88"/>
      <c r="EG840" s="88"/>
      <c r="EH840" s="88"/>
      <c r="EI840" s="88"/>
      <c r="EJ840" s="88"/>
      <c r="EK840" s="88"/>
      <c r="EL840" s="88"/>
      <c r="EM840" s="88"/>
      <c r="EN840" s="88"/>
      <c r="EO840" s="88"/>
      <c r="EP840" s="88"/>
      <c r="EQ840" s="88"/>
      <c r="ER840" s="88"/>
      <c r="ES840" s="88"/>
      <c r="ET840" s="88"/>
      <c r="EU840" s="88"/>
      <c r="EV840" s="88"/>
      <c r="EW840" s="88"/>
      <c r="EX840" s="88"/>
      <c r="EY840" s="88"/>
      <c r="EZ840" s="88"/>
      <c r="FA840" s="88"/>
      <c r="FB840" s="88"/>
      <c r="FC840" s="88"/>
      <c r="FD840" s="88"/>
      <c r="FE840" s="88"/>
      <c r="FF840" s="88"/>
      <c r="FG840" s="88"/>
      <c r="FH840" s="88"/>
      <c r="FI840" s="88"/>
      <c r="FJ840" s="88"/>
      <c r="FK840" s="88"/>
      <c r="FL840" s="88"/>
      <c r="FM840" s="88"/>
      <c r="FN840" s="88"/>
      <c r="FO840" s="88"/>
      <c r="FP840" s="88"/>
      <c r="FQ840" s="88"/>
      <c r="FR840" s="88"/>
      <c r="FS840" s="88"/>
      <c r="FT840" s="88"/>
      <c r="FU840" s="88"/>
      <c r="FV840" s="88"/>
      <c r="FW840" s="88"/>
      <c r="FX840" s="88"/>
      <c r="FY840" s="88"/>
      <c r="FZ840" s="88"/>
      <c r="GA840" s="88"/>
      <c r="GB840" s="88"/>
      <c r="GC840" s="88"/>
      <c r="GD840" s="88"/>
      <c r="GE840" s="88"/>
      <c r="GF840" s="88"/>
      <c r="GG840" s="88"/>
      <c r="GH840" s="88"/>
      <c r="GI840" s="88"/>
      <c r="GJ840" s="88"/>
      <c r="GK840" s="88"/>
      <c r="GL840" s="88"/>
      <c r="GM840" s="88"/>
      <c r="GN840" s="88"/>
      <c r="GO840" s="88"/>
      <c r="GP840" s="88"/>
      <c r="GQ840" s="88"/>
      <c r="GR840" s="88"/>
      <c r="GS840" s="88"/>
      <c r="GT840" s="88"/>
      <c r="GU840" s="88"/>
      <c r="GV840" s="88"/>
      <c r="GW840" s="88"/>
      <c r="GX840" s="88"/>
      <c r="GY840" s="88"/>
      <c r="GZ840" s="88"/>
      <c r="HA840" s="88"/>
      <c r="HB840" s="88"/>
      <c r="HC840" s="88"/>
      <c r="HD840" s="88"/>
      <c r="HE840" s="88"/>
      <c r="HF840" s="88"/>
      <c r="HG840" s="88"/>
      <c r="HH840" s="88"/>
      <c r="HI840" s="88"/>
      <c r="HJ840" s="88"/>
      <c r="HK840" s="88"/>
      <c r="HL840" s="88"/>
      <c r="HM840" s="88"/>
      <c r="HN840" s="88"/>
      <c r="HO840" s="88"/>
      <c r="HP840" s="88"/>
      <c r="HQ840" s="88"/>
      <c r="HR840" s="88"/>
      <c r="HS840" s="88"/>
      <c r="HT840" s="88"/>
      <c r="HU840" s="88"/>
      <c r="HV840" s="88"/>
      <c r="HW840" s="88"/>
      <c r="HX840" s="88"/>
      <c r="HY840" s="88"/>
      <c r="HZ840" s="88"/>
      <c r="IA840" s="88"/>
      <c r="IB840" s="88"/>
      <c r="IC840" s="88"/>
      <c r="ID840" s="88"/>
      <c r="IE840" s="88"/>
      <c r="IF840" s="88"/>
      <c r="IG840" s="88"/>
      <c r="IH840" s="88"/>
      <c r="II840" s="88"/>
      <c r="IJ840" s="88"/>
      <c r="IK840" s="88"/>
      <c r="IL840" s="88"/>
      <c r="IM840" s="88"/>
      <c r="IN840" s="88"/>
      <c r="IO840" s="88"/>
      <c r="IP840" s="88"/>
      <c r="IQ840" s="88"/>
      <c r="IR840" s="88"/>
      <c r="IS840" s="88"/>
      <c r="IT840" s="88"/>
      <c r="IU840" s="88"/>
      <c r="IV840" s="88"/>
      <c r="IW840" s="88"/>
      <c r="IX840" s="88"/>
      <c r="IY840" s="88"/>
      <c r="IZ840" s="88"/>
      <c r="JA840" s="88"/>
      <c r="JB840" s="88"/>
    </row>
    <row r="841" spans="1:262">
      <c r="C841" s="100" t="s">
        <v>139</v>
      </c>
      <c r="L841" s="88"/>
      <c r="M841" s="88"/>
      <c r="N841" s="88"/>
      <c r="O841" s="88"/>
      <c r="P841" s="88"/>
      <c r="Q841" s="88"/>
      <c r="R841" s="88"/>
      <c r="S841" s="88"/>
      <c r="T841" s="88"/>
      <c r="U841" s="88"/>
      <c r="V841" s="88"/>
      <c r="W841" s="88"/>
      <c r="X841" s="88"/>
      <c r="Y841" s="88"/>
      <c r="Z841" s="88"/>
      <c r="AA841" s="88"/>
      <c r="AB841" s="88"/>
      <c r="AC841" s="88"/>
      <c r="AD841" s="88"/>
      <c r="AE841" s="88"/>
      <c r="AF841" s="88"/>
      <c r="AG841" s="88"/>
      <c r="AH841" s="88"/>
      <c r="AI841" s="88"/>
      <c r="AJ841" s="88"/>
      <c r="AK841" s="88"/>
      <c r="AL841" s="88"/>
      <c r="AM841" s="88"/>
      <c r="AN841" s="88"/>
      <c r="AO841" s="88"/>
      <c r="AP841" s="88"/>
      <c r="AQ841" s="88"/>
      <c r="AR841" s="88"/>
      <c r="AS841" s="88"/>
      <c r="AT841" s="88"/>
      <c r="AU841" s="88"/>
      <c r="AV841" s="88"/>
      <c r="AW841" s="88"/>
      <c r="AX841" s="88"/>
      <c r="AY841" s="88"/>
      <c r="AZ841" s="88"/>
      <c r="BA841" s="88"/>
      <c r="BB841" s="88"/>
      <c r="BC841" s="88"/>
      <c r="BD841" s="88"/>
      <c r="BE841" s="88"/>
      <c r="BF841" s="88"/>
      <c r="BG841" s="88"/>
      <c r="BH841" s="88"/>
      <c r="BI841" s="88"/>
      <c r="BJ841" s="88"/>
      <c r="BK841" s="88"/>
      <c r="BL841" s="88"/>
      <c r="BM841" s="88"/>
      <c r="BN841" s="88"/>
      <c r="BO841" s="88"/>
      <c r="BP841" s="88"/>
      <c r="BQ841" s="88"/>
      <c r="BR841" s="88"/>
      <c r="BS841" s="88"/>
      <c r="BT841" s="88"/>
      <c r="BU841" s="88"/>
      <c r="BV841" s="88"/>
      <c r="BW841" s="88"/>
      <c r="BX841" s="88"/>
      <c r="BY841" s="88"/>
      <c r="BZ841" s="88"/>
      <c r="CA841" s="88"/>
      <c r="CB841" s="88"/>
      <c r="CC841" s="88"/>
      <c r="CD841" s="88"/>
      <c r="CE841" s="88"/>
      <c r="CF841" s="88"/>
      <c r="CG841" s="88"/>
      <c r="CH841" s="88"/>
      <c r="CI841" s="88"/>
      <c r="CJ841" s="88"/>
      <c r="CK841" s="88"/>
      <c r="CL841" s="88"/>
      <c r="CM841" s="88"/>
      <c r="CN841" s="88"/>
      <c r="CO841" s="88"/>
      <c r="CP841" s="88"/>
      <c r="CQ841" s="88"/>
      <c r="CR841" s="88"/>
      <c r="CS841" s="88"/>
      <c r="CT841" s="88"/>
      <c r="CU841" s="88"/>
      <c r="CV841" s="88"/>
      <c r="CW841" s="88"/>
      <c r="CX841" s="88"/>
      <c r="CY841" s="88"/>
      <c r="CZ841" s="88"/>
      <c r="DA841" s="88"/>
      <c r="DB841" s="88"/>
      <c r="DC841" s="88"/>
      <c r="DD841" s="88"/>
      <c r="DE841" s="88"/>
      <c r="DF841" s="88"/>
      <c r="DG841" s="88"/>
      <c r="DH841" s="88"/>
      <c r="DI841" s="88"/>
      <c r="DJ841" s="88"/>
      <c r="DK841" s="88"/>
      <c r="DL841" s="88"/>
      <c r="DM841" s="88"/>
      <c r="DN841" s="88"/>
      <c r="DO841" s="88"/>
      <c r="DP841" s="88"/>
      <c r="DQ841" s="88"/>
      <c r="DR841" s="88"/>
      <c r="DS841" s="88"/>
      <c r="DT841" s="88"/>
      <c r="DU841" s="88"/>
      <c r="DV841" s="88"/>
      <c r="DW841" s="88"/>
      <c r="DX841" s="88"/>
      <c r="DY841" s="88"/>
      <c r="DZ841" s="88"/>
      <c r="EA841" s="88"/>
      <c r="EB841" s="88"/>
      <c r="EC841" s="88"/>
      <c r="ED841" s="88"/>
      <c r="EE841" s="88"/>
      <c r="EF841" s="88"/>
      <c r="EG841" s="88"/>
      <c r="EH841" s="88"/>
      <c r="EI841" s="88"/>
      <c r="EJ841" s="88"/>
      <c r="EK841" s="88"/>
      <c r="EL841" s="88"/>
      <c r="EM841" s="88"/>
      <c r="EN841" s="88"/>
      <c r="EO841" s="88"/>
      <c r="EP841" s="88"/>
      <c r="EQ841" s="88"/>
      <c r="ER841" s="88"/>
      <c r="ES841" s="88"/>
      <c r="ET841" s="88"/>
      <c r="EU841" s="88"/>
      <c r="EV841" s="88"/>
      <c r="EW841" s="88"/>
      <c r="EX841" s="88"/>
      <c r="EY841" s="88"/>
      <c r="EZ841" s="88"/>
      <c r="FA841" s="88"/>
      <c r="FB841" s="88"/>
      <c r="FC841" s="88"/>
      <c r="FD841" s="88"/>
      <c r="FE841" s="88"/>
      <c r="FF841" s="88"/>
      <c r="FG841" s="88"/>
      <c r="FH841" s="88"/>
      <c r="FI841" s="88"/>
      <c r="FJ841" s="88"/>
      <c r="FK841" s="88"/>
      <c r="FL841" s="88"/>
      <c r="FM841" s="88"/>
      <c r="FN841" s="88"/>
      <c r="FO841" s="88"/>
      <c r="FP841" s="88"/>
      <c r="FQ841" s="88"/>
      <c r="FR841" s="88"/>
      <c r="FS841" s="88"/>
      <c r="FT841" s="88"/>
      <c r="FU841" s="88"/>
      <c r="FV841" s="88"/>
      <c r="FW841" s="88"/>
      <c r="FX841" s="88"/>
      <c r="FY841" s="88"/>
      <c r="FZ841" s="88"/>
      <c r="GA841" s="88"/>
      <c r="GB841" s="88"/>
      <c r="GC841" s="88"/>
      <c r="GD841" s="88"/>
      <c r="GE841" s="88"/>
      <c r="GF841" s="88"/>
      <c r="GG841" s="88"/>
      <c r="GH841" s="88"/>
      <c r="GI841" s="88"/>
      <c r="GJ841" s="88"/>
      <c r="GK841" s="88"/>
      <c r="GL841" s="88"/>
      <c r="GM841" s="88"/>
      <c r="GN841" s="88"/>
      <c r="GO841" s="88"/>
      <c r="GP841" s="88"/>
      <c r="GQ841" s="88"/>
      <c r="GR841" s="88"/>
      <c r="GS841" s="88"/>
      <c r="GT841" s="88"/>
      <c r="GU841" s="88"/>
      <c r="GV841" s="88"/>
      <c r="GW841" s="88"/>
      <c r="GX841" s="88"/>
      <c r="GY841" s="88"/>
      <c r="GZ841" s="88"/>
      <c r="HA841" s="88"/>
      <c r="HB841" s="88"/>
      <c r="HC841" s="88"/>
      <c r="HD841" s="88"/>
      <c r="HE841" s="88"/>
      <c r="HF841" s="88"/>
      <c r="HG841" s="88"/>
      <c r="HH841" s="88"/>
      <c r="HI841" s="88"/>
      <c r="HJ841" s="88"/>
      <c r="HK841" s="88"/>
      <c r="HL841" s="88"/>
      <c r="HM841" s="88"/>
      <c r="HN841" s="88"/>
      <c r="HO841" s="88"/>
      <c r="HP841" s="88"/>
      <c r="HQ841" s="88"/>
      <c r="HR841" s="88"/>
      <c r="HS841" s="88"/>
      <c r="HT841" s="88"/>
      <c r="HU841" s="88"/>
      <c r="HV841" s="88"/>
      <c r="HW841" s="88"/>
      <c r="HX841" s="88"/>
      <c r="HY841" s="88"/>
      <c r="HZ841" s="88"/>
      <c r="IA841" s="88"/>
      <c r="IB841" s="88"/>
      <c r="IC841" s="88"/>
      <c r="ID841" s="88"/>
      <c r="IE841" s="88"/>
      <c r="IF841" s="88"/>
      <c r="IG841" s="88"/>
      <c r="IH841" s="88"/>
      <c r="II841" s="88"/>
      <c r="IJ841" s="88"/>
      <c r="IK841" s="88"/>
      <c r="IL841" s="88"/>
      <c r="IM841" s="88"/>
      <c r="IN841" s="88"/>
      <c r="IO841" s="88"/>
      <c r="IP841" s="88"/>
      <c r="IQ841" s="88"/>
      <c r="IR841" s="88"/>
      <c r="IS841" s="88"/>
      <c r="IT841" s="88"/>
      <c r="IU841" s="88"/>
      <c r="IV841" s="88"/>
      <c r="IW841" s="88"/>
      <c r="IX841" s="88"/>
      <c r="IY841" s="88"/>
      <c r="IZ841" s="88"/>
      <c r="JA841" s="88"/>
      <c r="JB841" s="88"/>
    </row>
    <row r="842" spans="1:262">
      <c r="C842" s="100" t="s">
        <v>318</v>
      </c>
      <c r="L842" s="88"/>
      <c r="M842" s="88"/>
      <c r="N842" s="88"/>
      <c r="O842" s="88"/>
      <c r="P842" s="88"/>
      <c r="Q842" s="88"/>
      <c r="R842" s="88"/>
      <c r="S842" s="88"/>
      <c r="T842" s="88"/>
      <c r="U842" s="88"/>
      <c r="V842" s="88"/>
      <c r="W842" s="88"/>
      <c r="X842" s="88"/>
      <c r="Y842" s="88"/>
      <c r="Z842" s="88"/>
      <c r="AA842" s="88"/>
      <c r="AB842" s="88"/>
      <c r="AC842" s="88"/>
      <c r="AD842" s="88"/>
      <c r="AE842" s="88"/>
      <c r="AF842" s="88"/>
      <c r="AG842" s="88"/>
      <c r="AH842" s="88"/>
      <c r="AI842" s="88"/>
      <c r="AJ842" s="88"/>
      <c r="AK842" s="88"/>
      <c r="AL842" s="88"/>
      <c r="AM842" s="88"/>
      <c r="AN842" s="88"/>
      <c r="AO842" s="88"/>
      <c r="AP842" s="88"/>
      <c r="AQ842" s="88"/>
      <c r="AR842" s="88"/>
      <c r="AS842" s="88"/>
      <c r="AT842" s="88"/>
      <c r="AU842" s="88"/>
      <c r="AV842" s="88"/>
      <c r="AW842" s="88"/>
      <c r="AX842" s="88"/>
      <c r="AY842" s="88"/>
      <c r="AZ842" s="88"/>
      <c r="BA842" s="88"/>
      <c r="BB842" s="88"/>
      <c r="BC842" s="88"/>
      <c r="BD842" s="88"/>
      <c r="BE842" s="88"/>
      <c r="BF842" s="88"/>
      <c r="BG842" s="88"/>
      <c r="BH842" s="88"/>
      <c r="BI842" s="88"/>
      <c r="BJ842" s="88"/>
      <c r="BK842" s="88"/>
      <c r="BL842" s="88"/>
      <c r="BM842" s="88"/>
      <c r="BN842" s="88"/>
      <c r="BO842" s="88"/>
      <c r="BP842" s="88"/>
      <c r="BQ842" s="88"/>
      <c r="BR842" s="88"/>
      <c r="BS842" s="88"/>
      <c r="BT842" s="88"/>
      <c r="BU842" s="88"/>
      <c r="BV842" s="88"/>
      <c r="BW842" s="88"/>
      <c r="BX842" s="88"/>
      <c r="BY842" s="88"/>
      <c r="BZ842" s="88"/>
      <c r="CA842" s="88"/>
      <c r="CB842" s="88"/>
      <c r="CC842" s="88"/>
      <c r="CD842" s="88"/>
      <c r="CE842" s="88"/>
      <c r="CF842" s="88"/>
      <c r="CG842" s="88"/>
      <c r="CH842" s="88"/>
      <c r="CI842" s="88"/>
      <c r="CJ842" s="88"/>
      <c r="CK842" s="88"/>
      <c r="CL842" s="88"/>
      <c r="CM842" s="88"/>
      <c r="CN842" s="88"/>
      <c r="CO842" s="88"/>
      <c r="CP842" s="88"/>
      <c r="CQ842" s="88"/>
      <c r="CR842" s="88"/>
      <c r="CS842" s="88"/>
      <c r="CT842" s="88"/>
      <c r="CU842" s="88"/>
      <c r="CV842" s="88"/>
      <c r="CW842" s="88"/>
      <c r="CX842" s="88"/>
      <c r="CY842" s="88"/>
      <c r="CZ842" s="88"/>
      <c r="DA842" s="88"/>
      <c r="DB842" s="88"/>
      <c r="DC842" s="88"/>
      <c r="DD842" s="88"/>
      <c r="DE842" s="88"/>
      <c r="DF842" s="88"/>
      <c r="DG842" s="88"/>
      <c r="DH842" s="88"/>
      <c r="DI842" s="88"/>
      <c r="DJ842" s="88"/>
      <c r="DK842" s="88"/>
      <c r="DL842" s="88"/>
      <c r="DM842" s="88"/>
      <c r="DN842" s="88"/>
      <c r="DO842" s="88"/>
      <c r="DP842" s="88"/>
      <c r="DQ842" s="88"/>
      <c r="DR842" s="88"/>
      <c r="DS842" s="88"/>
      <c r="DT842" s="88"/>
      <c r="DU842" s="88"/>
      <c r="DV842" s="88"/>
      <c r="DW842" s="88"/>
      <c r="DX842" s="88"/>
      <c r="DY842" s="88"/>
      <c r="DZ842" s="88"/>
      <c r="EA842" s="88"/>
      <c r="EB842" s="88"/>
      <c r="EC842" s="88"/>
      <c r="ED842" s="88"/>
      <c r="EE842" s="88"/>
      <c r="EF842" s="88"/>
      <c r="EG842" s="88"/>
      <c r="EH842" s="88"/>
      <c r="EI842" s="88"/>
      <c r="EJ842" s="88"/>
      <c r="EK842" s="88"/>
      <c r="EL842" s="88"/>
      <c r="EM842" s="88"/>
      <c r="EN842" s="88"/>
      <c r="EO842" s="88"/>
      <c r="EP842" s="88"/>
      <c r="EQ842" s="88"/>
      <c r="ER842" s="88"/>
      <c r="ES842" s="88"/>
      <c r="ET842" s="88"/>
      <c r="EU842" s="88"/>
      <c r="EV842" s="88"/>
      <c r="EW842" s="88"/>
      <c r="EX842" s="88"/>
      <c r="EY842" s="88"/>
      <c r="EZ842" s="88"/>
      <c r="FA842" s="88"/>
      <c r="FB842" s="88"/>
      <c r="FC842" s="88"/>
      <c r="FD842" s="88"/>
      <c r="FE842" s="88"/>
      <c r="FF842" s="88"/>
      <c r="FG842" s="88"/>
      <c r="FH842" s="88"/>
      <c r="FI842" s="88"/>
      <c r="FJ842" s="88"/>
      <c r="FK842" s="88"/>
      <c r="FL842" s="88"/>
      <c r="FM842" s="88"/>
      <c r="FN842" s="88"/>
      <c r="FO842" s="88"/>
      <c r="FP842" s="88"/>
      <c r="FQ842" s="88"/>
      <c r="FR842" s="88"/>
      <c r="FS842" s="88"/>
      <c r="FT842" s="88"/>
      <c r="FU842" s="88"/>
      <c r="FV842" s="88"/>
      <c r="FW842" s="88"/>
      <c r="FX842" s="88"/>
      <c r="FY842" s="88"/>
      <c r="FZ842" s="88"/>
      <c r="GA842" s="88"/>
      <c r="GB842" s="88"/>
      <c r="GC842" s="88"/>
      <c r="GD842" s="88"/>
      <c r="GE842" s="88"/>
      <c r="GF842" s="88"/>
      <c r="GG842" s="88"/>
      <c r="GH842" s="88"/>
      <c r="GI842" s="88"/>
      <c r="GJ842" s="88"/>
      <c r="GK842" s="88"/>
      <c r="GL842" s="88"/>
      <c r="GM842" s="88"/>
      <c r="GN842" s="88"/>
      <c r="GO842" s="88"/>
      <c r="GP842" s="88"/>
      <c r="GQ842" s="88"/>
      <c r="GR842" s="88"/>
      <c r="GS842" s="88"/>
      <c r="GT842" s="88"/>
      <c r="GU842" s="88"/>
      <c r="GV842" s="88"/>
      <c r="GW842" s="88"/>
      <c r="GX842" s="88"/>
      <c r="GY842" s="88"/>
      <c r="GZ842" s="88"/>
      <c r="HA842" s="88"/>
      <c r="HB842" s="88"/>
      <c r="HC842" s="88"/>
      <c r="HD842" s="88"/>
      <c r="HE842" s="88"/>
      <c r="HF842" s="88"/>
      <c r="HG842" s="88"/>
      <c r="HH842" s="88"/>
      <c r="HI842" s="88"/>
      <c r="HJ842" s="88"/>
      <c r="HK842" s="88"/>
      <c r="HL842" s="88"/>
      <c r="HM842" s="88"/>
      <c r="HN842" s="88"/>
      <c r="HO842" s="88"/>
      <c r="HP842" s="88"/>
      <c r="HQ842" s="88"/>
      <c r="HR842" s="88"/>
      <c r="HS842" s="88"/>
      <c r="HT842" s="88"/>
      <c r="HU842" s="88"/>
      <c r="HV842" s="88"/>
      <c r="HW842" s="88"/>
      <c r="HX842" s="88"/>
      <c r="HY842" s="88"/>
      <c r="HZ842" s="88"/>
      <c r="IA842" s="88"/>
      <c r="IB842" s="88"/>
      <c r="IC842" s="88"/>
      <c r="ID842" s="88"/>
      <c r="IE842" s="88"/>
      <c r="IF842" s="88"/>
      <c r="IG842" s="88"/>
      <c r="IH842" s="88"/>
      <c r="II842" s="88"/>
      <c r="IJ842" s="88"/>
      <c r="IK842" s="88"/>
      <c r="IL842" s="88"/>
      <c r="IM842" s="88"/>
      <c r="IN842" s="88"/>
      <c r="IO842" s="88"/>
      <c r="IP842" s="88"/>
      <c r="IQ842" s="88"/>
      <c r="IR842" s="88"/>
      <c r="IS842" s="88"/>
      <c r="IT842" s="88"/>
      <c r="IU842" s="88"/>
      <c r="IV842" s="88"/>
      <c r="IW842" s="88"/>
      <c r="IX842" s="88"/>
      <c r="IY842" s="88"/>
      <c r="IZ842" s="88"/>
      <c r="JA842" s="88"/>
      <c r="JB842" s="88"/>
    </row>
    <row r="843" spans="1:262">
      <c r="A843" s="88"/>
      <c r="B843" s="88"/>
      <c r="C843" s="100" t="s">
        <v>431</v>
      </c>
      <c r="E843" s="88"/>
      <c r="F843" s="88"/>
      <c r="G843" s="88"/>
      <c r="H843" s="88"/>
      <c r="I843" s="88"/>
      <c r="J843" s="88"/>
      <c r="K843" s="88"/>
      <c r="L843" s="88"/>
      <c r="M843" s="88"/>
      <c r="N843" s="88"/>
      <c r="O843" s="88"/>
      <c r="P843" s="88"/>
      <c r="Q843" s="88"/>
      <c r="R843" s="88"/>
      <c r="S843" s="88"/>
      <c r="T843" s="88"/>
      <c r="U843" s="88"/>
      <c r="V843" s="88"/>
      <c r="W843" s="88"/>
      <c r="X843" s="88"/>
      <c r="Y843" s="88"/>
      <c r="Z843" s="88"/>
      <c r="AA843" s="88"/>
      <c r="AB843" s="88"/>
      <c r="AC843" s="88"/>
      <c r="AD843" s="88"/>
      <c r="AE843" s="88"/>
      <c r="AF843" s="88"/>
      <c r="AG843" s="88"/>
      <c r="AH843" s="88"/>
      <c r="AI843" s="88"/>
      <c r="AJ843" s="88"/>
      <c r="AK843" s="88"/>
      <c r="AL843" s="88"/>
      <c r="AM843" s="88"/>
      <c r="AN843" s="88"/>
      <c r="AO843" s="88"/>
      <c r="AP843" s="88"/>
      <c r="AQ843" s="88"/>
      <c r="AR843" s="88"/>
      <c r="AS843" s="88"/>
      <c r="AT843" s="88"/>
      <c r="AU843" s="88"/>
      <c r="AV843" s="88"/>
      <c r="AW843" s="88"/>
      <c r="AX843" s="88"/>
      <c r="AY843" s="88"/>
      <c r="AZ843" s="88"/>
      <c r="BA843" s="88"/>
      <c r="BB843" s="88"/>
      <c r="BC843" s="88"/>
      <c r="BD843" s="88"/>
      <c r="BE843" s="88"/>
      <c r="BF843" s="88"/>
      <c r="BG843" s="88"/>
      <c r="BH843" s="88"/>
      <c r="BI843" s="88"/>
      <c r="BJ843" s="88"/>
      <c r="BK843" s="88"/>
      <c r="BL843" s="88"/>
      <c r="BM843" s="88"/>
      <c r="BN843" s="88"/>
      <c r="BO843" s="88"/>
      <c r="BP843" s="88"/>
      <c r="BQ843" s="88"/>
      <c r="BR843" s="88"/>
      <c r="BS843" s="88"/>
      <c r="BT843" s="88"/>
      <c r="BU843" s="88"/>
      <c r="BV843" s="88"/>
      <c r="BW843" s="88"/>
      <c r="BX843" s="88"/>
      <c r="BY843" s="88"/>
      <c r="BZ843" s="88"/>
      <c r="CA843" s="88"/>
      <c r="CB843" s="88"/>
      <c r="CC843" s="88"/>
      <c r="CD843" s="88"/>
      <c r="CE843" s="88"/>
      <c r="CF843" s="88"/>
      <c r="CG843" s="88"/>
      <c r="CH843" s="88"/>
      <c r="CI843" s="88"/>
      <c r="CJ843" s="88"/>
      <c r="CK843" s="88"/>
      <c r="CL843" s="88"/>
      <c r="CM843" s="88"/>
      <c r="CN843" s="88"/>
      <c r="CO843" s="88"/>
      <c r="CP843" s="88"/>
      <c r="CQ843" s="88"/>
      <c r="CR843" s="88"/>
      <c r="CS843" s="88"/>
      <c r="CT843" s="88"/>
      <c r="CU843" s="88"/>
      <c r="CV843" s="88"/>
      <c r="CW843" s="88"/>
      <c r="CX843" s="88"/>
      <c r="CY843" s="88"/>
      <c r="CZ843" s="88"/>
      <c r="DA843" s="88"/>
      <c r="DB843" s="88"/>
      <c r="DC843" s="88"/>
      <c r="DD843" s="88"/>
      <c r="DE843" s="88"/>
      <c r="DF843" s="88"/>
      <c r="DG843" s="88"/>
      <c r="DH843" s="88"/>
      <c r="DI843" s="88"/>
      <c r="DJ843" s="88"/>
      <c r="DK843" s="88"/>
      <c r="DL843" s="88"/>
      <c r="DM843" s="88"/>
      <c r="DN843" s="88"/>
      <c r="DO843" s="88"/>
      <c r="DP843" s="88"/>
      <c r="DQ843" s="88"/>
      <c r="DR843" s="88"/>
      <c r="DS843" s="88"/>
      <c r="DT843" s="88"/>
      <c r="DU843" s="88"/>
      <c r="DV843" s="88"/>
      <c r="DW843" s="88"/>
      <c r="DX843" s="88"/>
      <c r="DY843" s="88"/>
      <c r="DZ843" s="88"/>
      <c r="EA843" s="88"/>
      <c r="EB843" s="88"/>
      <c r="EC843" s="88"/>
      <c r="ED843" s="88"/>
      <c r="EE843" s="88"/>
      <c r="EF843" s="88"/>
      <c r="EG843" s="88"/>
      <c r="EH843" s="88"/>
      <c r="EI843" s="88"/>
      <c r="EJ843" s="88"/>
      <c r="EK843" s="88"/>
      <c r="EL843" s="88"/>
      <c r="EM843" s="88"/>
      <c r="EN843" s="88"/>
      <c r="EO843" s="88"/>
      <c r="EP843" s="88"/>
      <c r="EQ843" s="88"/>
      <c r="ER843" s="88"/>
      <c r="ES843" s="88"/>
      <c r="ET843" s="88"/>
      <c r="EU843" s="88"/>
      <c r="EV843" s="88"/>
      <c r="EW843" s="88"/>
      <c r="EX843" s="88"/>
      <c r="EY843" s="88"/>
      <c r="EZ843" s="88"/>
      <c r="FA843" s="88"/>
      <c r="FB843" s="88"/>
      <c r="FC843" s="88"/>
      <c r="FD843" s="88"/>
      <c r="FE843" s="88"/>
      <c r="FF843" s="88"/>
      <c r="FG843" s="88"/>
      <c r="FH843" s="88"/>
      <c r="FI843" s="88"/>
      <c r="FJ843" s="88"/>
      <c r="FK843" s="88"/>
      <c r="FL843" s="88"/>
      <c r="FM843" s="88"/>
      <c r="FN843" s="88"/>
      <c r="FO843" s="88"/>
      <c r="FP843" s="88"/>
      <c r="FQ843" s="88"/>
      <c r="FR843" s="88"/>
      <c r="FS843" s="88"/>
      <c r="FT843" s="88"/>
      <c r="FU843" s="88"/>
      <c r="FV843" s="88"/>
      <c r="FW843" s="88"/>
      <c r="FX843" s="88"/>
      <c r="FY843" s="88"/>
      <c r="FZ843" s="88"/>
      <c r="GA843" s="88"/>
      <c r="GB843" s="88"/>
      <c r="GC843" s="88"/>
      <c r="GD843" s="88"/>
      <c r="GE843" s="88"/>
      <c r="GF843" s="88"/>
      <c r="GG843" s="88"/>
      <c r="GH843" s="88"/>
      <c r="GI843" s="88"/>
      <c r="GJ843" s="88"/>
      <c r="GK843" s="88"/>
      <c r="GL843" s="88"/>
      <c r="GM843" s="88"/>
      <c r="GN843" s="88"/>
      <c r="GO843" s="88"/>
      <c r="GP843" s="88"/>
      <c r="GQ843" s="88"/>
      <c r="GR843" s="88"/>
      <c r="GS843" s="88"/>
      <c r="GT843" s="88"/>
      <c r="GU843" s="88"/>
      <c r="GV843" s="88"/>
      <c r="GW843" s="88"/>
      <c r="GX843" s="88"/>
      <c r="GY843" s="88"/>
      <c r="GZ843" s="88"/>
      <c r="HA843" s="88"/>
      <c r="HB843" s="88"/>
      <c r="HC843" s="88"/>
      <c r="HD843" s="88"/>
      <c r="HE843" s="88"/>
      <c r="HF843" s="88"/>
      <c r="HG843" s="88"/>
      <c r="HH843" s="88"/>
      <c r="HI843" s="88"/>
      <c r="HJ843" s="88"/>
      <c r="HK843" s="88"/>
      <c r="HL843" s="88"/>
      <c r="HM843" s="88"/>
      <c r="HN843" s="88"/>
      <c r="HO843" s="88"/>
      <c r="HP843" s="88"/>
      <c r="HQ843" s="88"/>
      <c r="HR843" s="88"/>
      <c r="HS843" s="88"/>
      <c r="HT843" s="88"/>
      <c r="HU843" s="88"/>
      <c r="HV843" s="88"/>
      <c r="HW843" s="88"/>
      <c r="HX843" s="88"/>
      <c r="HY843" s="88"/>
      <c r="HZ843" s="88"/>
      <c r="IA843" s="88"/>
      <c r="IB843" s="88"/>
      <c r="IC843" s="88"/>
      <c r="ID843" s="88"/>
      <c r="IE843" s="88"/>
      <c r="IF843" s="88"/>
      <c r="IG843" s="88"/>
      <c r="IH843" s="88"/>
      <c r="II843" s="88"/>
      <c r="IJ843" s="88"/>
      <c r="IK843" s="88"/>
      <c r="IL843" s="88"/>
      <c r="IM843" s="88"/>
      <c r="IN843" s="88"/>
      <c r="IO843" s="88"/>
      <c r="IP843" s="88"/>
      <c r="IQ843" s="88"/>
      <c r="IR843" s="88"/>
      <c r="IS843" s="88"/>
      <c r="IT843" s="88"/>
      <c r="IU843" s="88"/>
      <c r="IV843" s="88"/>
      <c r="IW843" s="88"/>
      <c r="IX843" s="88"/>
      <c r="IY843" s="88"/>
      <c r="IZ843" s="88"/>
      <c r="JA843" s="88"/>
      <c r="JB843" s="88"/>
    </row>
    <row r="844" spans="1:262">
      <c r="A844" s="88"/>
      <c r="B844" s="88"/>
      <c r="C844" s="100" t="s">
        <v>432</v>
      </c>
      <c r="E844" s="88"/>
      <c r="F844" s="88"/>
      <c r="G844" s="88"/>
      <c r="H844" s="88"/>
      <c r="I844" s="88"/>
      <c r="J844" s="88"/>
      <c r="K844" s="88"/>
      <c r="L844" s="88"/>
      <c r="M844" s="88"/>
      <c r="N844" s="88"/>
      <c r="O844" s="88"/>
      <c r="P844" s="88"/>
      <c r="Q844" s="88"/>
      <c r="R844" s="88"/>
      <c r="S844" s="88"/>
      <c r="T844" s="88"/>
      <c r="U844" s="88"/>
      <c r="V844" s="88"/>
      <c r="W844" s="88"/>
      <c r="X844" s="88"/>
      <c r="Y844" s="88"/>
      <c r="Z844" s="88"/>
      <c r="AA844" s="88"/>
      <c r="AB844" s="88"/>
      <c r="AC844" s="88"/>
      <c r="AD844" s="88"/>
      <c r="AE844" s="88"/>
      <c r="AF844" s="88"/>
      <c r="AG844" s="88"/>
      <c r="AH844" s="88"/>
      <c r="AI844" s="88"/>
      <c r="AJ844" s="88"/>
      <c r="AK844" s="88"/>
      <c r="AL844" s="88"/>
      <c r="AM844" s="88"/>
      <c r="AN844" s="88"/>
      <c r="AO844" s="88"/>
      <c r="AP844" s="88"/>
      <c r="AQ844" s="88"/>
      <c r="AR844" s="88"/>
      <c r="AS844" s="88"/>
      <c r="AT844" s="88"/>
      <c r="AU844" s="88"/>
      <c r="AV844" s="88"/>
      <c r="AW844" s="88"/>
      <c r="AX844" s="88"/>
      <c r="AY844" s="88"/>
      <c r="AZ844" s="88"/>
      <c r="BA844" s="88"/>
      <c r="BB844" s="88"/>
      <c r="BC844" s="88"/>
      <c r="BD844" s="88"/>
      <c r="BE844" s="88"/>
      <c r="BF844" s="88"/>
      <c r="BG844" s="88"/>
      <c r="BH844" s="88"/>
      <c r="BI844" s="88"/>
      <c r="BJ844" s="88"/>
      <c r="BK844" s="88"/>
      <c r="BL844" s="88"/>
      <c r="BM844" s="88"/>
      <c r="BN844" s="88"/>
      <c r="BO844" s="88"/>
      <c r="BP844" s="88"/>
      <c r="BQ844" s="88"/>
      <c r="BR844" s="88"/>
      <c r="BS844" s="88"/>
      <c r="BT844" s="88"/>
      <c r="BU844" s="88"/>
      <c r="BV844" s="88"/>
      <c r="BW844" s="88"/>
      <c r="BX844" s="88"/>
      <c r="BY844" s="88"/>
      <c r="BZ844" s="88"/>
      <c r="CA844" s="88"/>
      <c r="CB844" s="88"/>
      <c r="CC844" s="88"/>
      <c r="CD844" s="88"/>
      <c r="CE844" s="88"/>
      <c r="CF844" s="88"/>
      <c r="CG844" s="88"/>
      <c r="CH844" s="88"/>
      <c r="CI844" s="88"/>
      <c r="CJ844" s="88"/>
      <c r="CK844" s="88"/>
      <c r="CL844" s="88"/>
      <c r="CM844" s="88"/>
      <c r="CN844" s="88"/>
      <c r="CO844" s="88"/>
      <c r="CP844" s="88"/>
      <c r="CQ844" s="88"/>
      <c r="CR844" s="88"/>
      <c r="CS844" s="88"/>
      <c r="CT844" s="88"/>
      <c r="CU844" s="88"/>
      <c r="CV844" s="88"/>
      <c r="CW844" s="88"/>
      <c r="CX844" s="88"/>
      <c r="CY844" s="88"/>
      <c r="CZ844" s="88"/>
      <c r="DA844" s="88"/>
      <c r="DB844" s="88"/>
      <c r="DC844" s="88"/>
      <c r="DD844" s="88"/>
      <c r="DE844" s="88"/>
      <c r="DF844" s="88"/>
      <c r="DG844" s="88"/>
      <c r="DH844" s="88"/>
      <c r="DI844" s="88"/>
      <c r="DJ844" s="88"/>
      <c r="DK844" s="88"/>
      <c r="DL844" s="88"/>
      <c r="DM844" s="88"/>
      <c r="DN844" s="88"/>
      <c r="DO844" s="88"/>
      <c r="DP844" s="88"/>
      <c r="DQ844" s="88"/>
      <c r="DR844" s="88"/>
      <c r="DS844" s="88"/>
      <c r="DT844" s="88"/>
      <c r="DU844" s="88"/>
      <c r="DV844" s="88"/>
      <c r="DW844" s="88"/>
      <c r="DX844" s="88"/>
      <c r="DY844" s="88"/>
      <c r="DZ844" s="88"/>
      <c r="EA844" s="88"/>
      <c r="EB844" s="88"/>
      <c r="EC844" s="88"/>
      <c r="ED844" s="88"/>
      <c r="EE844" s="88"/>
      <c r="EF844" s="88"/>
      <c r="EG844" s="88"/>
      <c r="EH844" s="88"/>
      <c r="EI844" s="88"/>
      <c r="EJ844" s="88"/>
      <c r="EK844" s="88"/>
      <c r="EL844" s="88"/>
      <c r="EM844" s="88"/>
      <c r="EN844" s="88"/>
      <c r="EO844" s="88"/>
      <c r="EP844" s="88"/>
      <c r="EQ844" s="88"/>
      <c r="ER844" s="88"/>
      <c r="ES844" s="88"/>
      <c r="ET844" s="88"/>
      <c r="EU844" s="88"/>
      <c r="EV844" s="88"/>
      <c r="EW844" s="88"/>
      <c r="EX844" s="88"/>
      <c r="EY844" s="88"/>
      <c r="EZ844" s="88"/>
      <c r="FA844" s="88"/>
      <c r="FB844" s="88"/>
      <c r="FC844" s="88"/>
      <c r="FD844" s="88"/>
      <c r="FE844" s="88"/>
      <c r="FF844" s="88"/>
      <c r="FG844" s="88"/>
      <c r="FH844" s="88"/>
      <c r="FI844" s="88"/>
      <c r="FJ844" s="88"/>
      <c r="FK844" s="88"/>
      <c r="FL844" s="88"/>
      <c r="FM844" s="88"/>
      <c r="FN844" s="88"/>
      <c r="FO844" s="88"/>
      <c r="FP844" s="88"/>
      <c r="FQ844" s="88"/>
      <c r="FR844" s="88"/>
      <c r="FS844" s="88"/>
      <c r="FT844" s="88"/>
      <c r="FU844" s="88"/>
      <c r="FV844" s="88"/>
      <c r="FW844" s="88"/>
      <c r="FX844" s="88"/>
      <c r="FY844" s="88"/>
      <c r="FZ844" s="88"/>
      <c r="GA844" s="88"/>
      <c r="GB844" s="88"/>
      <c r="GC844" s="88"/>
      <c r="GD844" s="88"/>
      <c r="GE844" s="88"/>
      <c r="GF844" s="88"/>
      <c r="GG844" s="88"/>
      <c r="GH844" s="88"/>
      <c r="GI844" s="88"/>
      <c r="GJ844" s="88"/>
      <c r="GK844" s="88"/>
      <c r="GL844" s="88"/>
      <c r="GM844" s="88"/>
      <c r="GN844" s="88"/>
      <c r="GO844" s="88"/>
      <c r="GP844" s="88"/>
      <c r="GQ844" s="88"/>
      <c r="GR844" s="88"/>
      <c r="GS844" s="88"/>
      <c r="GT844" s="88"/>
      <c r="GU844" s="88"/>
      <c r="GV844" s="88"/>
      <c r="GW844" s="88"/>
      <c r="GX844" s="88"/>
      <c r="GY844" s="88"/>
      <c r="GZ844" s="88"/>
      <c r="HA844" s="88"/>
      <c r="HB844" s="88"/>
      <c r="HC844" s="88"/>
      <c r="HD844" s="88"/>
      <c r="HE844" s="88"/>
      <c r="HF844" s="88"/>
      <c r="HG844" s="88"/>
      <c r="HH844" s="88"/>
      <c r="HI844" s="88"/>
      <c r="HJ844" s="88"/>
      <c r="HK844" s="88"/>
      <c r="HL844" s="88"/>
      <c r="HM844" s="88"/>
      <c r="HN844" s="88"/>
      <c r="HO844" s="88"/>
      <c r="HP844" s="88"/>
      <c r="HQ844" s="88"/>
      <c r="HR844" s="88"/>
      <c r="HS844" s="88"/>
      <c r="HT844" s="88"/>
      <c r="HU844" s="88"/>
      <c r="HV844" s="88"/>
      <c r="HW844" s="88"/>
      <c r="HX844" s="88"/>
      <c r="HY844" s="88"/>
      <c r="HZ844" s="88"/>
      <c r="IA844" s="88"/>
      <c r="IB844" s="88"/>
      <c r="IC844" s="88"/>
      <c r="ID844" s="88"/>
      <c r="IE844" s="88"/>
      <c r="IF844" s="88"/>
      <c r="IG844" s="88"/>
      <c r="IH844" s="88"/>
      <c r="II844" s="88"/>
      <c r="IJ844" s="88"/>
      <c r="IK844" s="88"/>
      <c r="IL844" s="88"/>
      <c r="IM844" s="88"/>
      <c r="IN844" s="88"/>
      <c r="IO844" s="88"/>
      <c r="IP844" s="88"/>
      <c r="IQ844" s="88"/>
      <c r="IR844" s="88"/>
      <c r="IS844" s="88"/>
      <c r="IT844" s="88"/>
      <c r="IU844" s="88"/>
      <c r="IV844" s="88"/>
      <c r="IW844" s="88"/>
      <c r="IX844" s="88"/>
      <c r="IY844" s="88"/>
      <c r="IZ844" s="88"/>
      <c r="JA844" s="88"/>
      <c r="JB844" s="88"/>
    </row>
    <row r="845" spans="1:262">
      <c r="A845" s="88"/>
      <c r="B845" s="88"/>
      <c r="C845" s="100" t="s">
        <v>433</v>
      </c>
      <c r="E845" s="88"/>
      <c r="F845" s="88"/>
      <c r="G845" s="88"/>
      <c r="H845" s="88"/>
      <c r="I845" s="88"/>
      <c r="J845" s="88"/>
      <c r="K845" s="88"/>
      <c r="L845" s="88"/>
      <c r="M845" s="88"/>
      <c r="N845" s="88"/>
      <c r="O845" s="88"/>
      <c r="P845" s="88"/>
      <c r="Q845" s="88"/>
      <c r="R845" s="88"/>
      <c r="S845" s="88"/>
      <c r="T845" s="88"/>
      <c r="U845" s="88"/>
      <c r="V845" s="88"/>
      <c r="W845" s="88"/>
      <c r="X845" s="88"/>
      <c r="Y845" s="88"/>
      <c r="Z845" s="88"/>
      <c r="AA845" s="88"/>
      <c r="AB845" s="88"/>
      <c r="AC845" s="88"/>
      <c r="AD845" s="88"/>
      <c r="AE845" s="88"/>
      <c r="AF845" s="88"/>
      <c r="AG845" s="88"/>
      <c r="AH845" s="88"/>
      <c r="AI845" s="88"/>
      <c r="AJ845" s="88"/>
      <c r="AK845" s="88"/>
      <c r="AL845" s="88"/>
      <c r="AM845" s="88"/>
      <c r="AN845" s="88"/>
      <c r="AO845" s="88"/>
      <c r="AP845" s="88"/>
      <c r="AQ845" s="88"/>
      <c r="AR845" s="88"/>
      <c r="AS845" s="88"/>
      <c r="AT845" s="88"/>
      <c r="AU845" s="88"/>
      <c r="AV845" s="88"/>
      <c r="AW845" s="88"/>
      <c r="AX845" s="88"/>
      <c r="AY845" s="88"/>
      <c r="AZ845" s="88"/>
      <c r="BA845" s="88"/>
      <c r="BB845" s="88"/>
      <c r="BC845" s="88"/>
      <c r="BD845" s="88"/>
      <c r="BE845" s="88"/>
      <c r="BF845" s="88"/>
      <c r="BG845" s="88"/>
      <c r="BH845" s="88"/>
      <c r="BI845" s="88"/>
      <c r="BJ845" s="88"/>
      <c r="BK845" s="88"/>
      <c r="BL845" s="88"/>
      <c r="BM845" s="88"/>
      <c r="BN845" s="88"/>
      <c r="BO845" s="88"/>
      <c r="BP845" s="88"/>
      <c r="BQ845" s="88"/>
      <c r="BR845" s="88"/>
      <c r="BS845" s="88"/>
      <c r="BT845" s="88"/>
      <c r="BU845" s="88"/>
      <c r="BV845" s="88"/>
      <c r="BW845" s="88"/>
      <c r="BX845" s="88"/>
      <c r="BY845" s="88"/>
      <c r="BZ845" s="88"/>
      <c r="CA845" s="88"/>
      <c r="CB845" s="88"/>
      <c r="CC845" s="88"/>
      <c r="CD845" s="88"/>
      <c r="CE845" s="88"/>
      <c r="CF845" s="88"/>
      <c r="CG845" s="88"/>
      <c r="CH845" s="88"/>
      <c r="CI845" s="88"/>
      <c r="CJ845" s="88"/>
      <c r="CK845" s="88"/>
      <c r="CL845" s="88"/>
      <c r="CM845" s="88"/>
      <c r="CN845" s="88"/>
      <c r="CO845" s="88"/>
      <c r="CP845" s="88"/>
      <c r="CQ845" s="88"/>
      <c r="CR845" s="88"/>
      <c r="CS845" s="88"/>
      <c r="CT845" s="88"/>
      <c r="CU845" s="88"/>
      <c r="CV845" s="88"/>
      <c r="CW845" s="88"/>
      <c r="CX845" s="88"/>
      <c r="CY845" s="88"/>
      <c r="CZ845" s="88"/>
      <c r="DA845" s="88"/>
      <c r="DB845" s="88"/>
      <c r="DC845" s="88"/>
      <c r="DD845" s="88"/>
      <c r="DE845" s="88"/>
      <c r="DF845" s="88"/>
      <c r="DG845" s="88"/>
      <c r="DH845" s="88"/>
      <c r="DI845" s="88"/>
      <c r="DJ845" s="88"/>
      <c r="DK845" s="88"/>
      <c r="DL845" s="88"/>
      <c r="DM845" s="88"/>
      <c r="DN845" s="88"/>
      <c r="DO845" s="88"/>
      <c r="DP845" s="88"/>
      <c r="DQ845" s="88"/>
      <c r="DR845" s="88"/>
      <c r="DS845" s="88"/>
      <c r="DT845" s="88"/>
      <c r="DU845" s="88"/>
      <c r="DV845" s="88"/>
      <c r="DW845" s="88"/>
      <c r="DX845" s="88"/>
      <c r="DY845" s="88"/>
      <c r="DZ845" s="88"/>
      <c r="EA845" s="88"/>
      <c r="EB845" s="88"/>
      <c r="EC845" s="88"/>
      <c r="ED845" s="88"/>
      <c r="EE845" s="88"/>
      <c r="EF845" s="88"/>
      <c r="EG845" s="88"/>
      <c r="EH845" s="88"/>
      <c r="EI845" s="88"/>
      <c r="EJ845" s="88"/>
      <c r="EK845" s="88"/>
      <c r="EL845" s="88"/>
      <c r="EM845" s="88"/>
      <c r="EN845" s="88"/>
      <c r="EO845" s="88"/>
      <c r="EP845" s="88"/>
      <c r="EQ845" s="88"/>
      <c r="ER845" s="88"/>
      <c r="ES845" s="88"/>
      <c r="ET845" s="88"/>
      <c r="EU845" s="88"/>
      <c r="EV845" s="88"/>
      <c r="EW845" s="88"/>
      <c r="EX845" s="88"/>
      <c r="EY845" s="88"/>
      <c r="EZ845" s="88"/>
      <c r="FA845" s="88"/>
      <c r="FB845" s="88"/>
      <c r="FC845" s="88"/>
      <c r="FD845" s="88"/>
      <c r="FE845" s="88"/>
      <c r="FF845" s="88"/>
      <c r="FG845" s="88"/>
      <c r="FH845" s="88"/>
      <c r="FI845" s="88"/>
      <c r="FJ845" s="88"/>
      <c r="FK845" s="88"/>
      <c r="FL845" s="88"/>
      <c r="FM845" s="88"/>
      <c r="FN845" s="88"/>
      <c r="FO845" s="88"/>
      <c r="FP845" s="88"/>
      <c r="FQ845" s="88"/>
      <c r="FR845" s="88"/>
      <c r="FS845" s="88"/>
      <c r="FT845" s="88"/>
      <c r="FU845" s="88"/>
      <c r="FV845" s="88"/>
      <c r="FW845" s="88"/>
      <c r="FX845" s="88"/>
      <c r="FY845" s="88"/>
      <c r="FZ845" s="88"/>
      <c r="GA845" s="88"/>
      <c r="GB845" s="88"/>
      <c r="GC845" s="88"/>
      <c r="GD845" s="88"/>
      <c r="GE845" s="88"/>
      <c r="GF845" s="88"/>
      <c r="GG845" s="88"/>
      <c r="GH845" s="88"/>
      <c r="GI845" s="88"/>
      <c r="GJ845" s="88"/>
      <c r="GK845" s="88"/>
      <c r="GL845" s="88"/>
      <c r="GM845" s="88"/>
      <c r="GN845" s="88"/>
      <c r="GO845" s="88"/>
      <c r="GP845" s="88"/>
      <c r="GQ845" s="88"/>
      <c r="GR845" s="88"/>
      <c r="GS845" s="88"/>
      <c r="GT845" s="88"/>
      <c r="GU845" s="88"/>
      <c r="GV845" s="88"/>
      <c r="GW845" s="88"/>
      <c r="GX845" s="88"/>
      <c r="GY845" s="88"/>
      <c r="GZ845" s="88"/>
      <c r="HA845" s="88"/>
      <c r="HB845" s="88"/>
      <c r="HC845" s="88"/>
      <c r="HD845" s="88"/>
      <c r="HE845" s="88"/>
      <c r="HF845" s="88"/>
      <c r="HG845" s="88"/>
      <c r="HH845" s="88"/>
      <c r="HI845" s="88"/>
      <c r="HJ845" s="88"/>
      <c r="HK845" s="88"/>
      <c r="HL845" s="88"/>
      <c r="HM845" s="88"/>
      <c r="HN845" s="88"/>
      <c r="HO845" s="88"/>
      <c r="HP845" s="88"/>
      <c r="HQ845" s="88"/>
      <c r="HR845" s="88"/>
      <c r="HS845" s="88"/>
      <c r="HT845" s="88"/>
      <c r="HU845" s="88"/>
      <c r="HV845" s="88"/>
      <c r="HW845" s="88"/>
      <c r="HX845" s="88"/>
      <c r="HY845" s="88"/>
      <c r="HZ845" s="88"/>
      <c r="IA845" s="88"/>
      <c r="IB845" s="88"/>
      <c r="IC845" s="88"/>
      <c r="ID845" s="88"/>
      <c r="IE845" s="88"/>
      <c r="IF845" s="88"/>
      <c r="IG845" s="88"/>
      <c r="IH845" s="88"/>
      <c r="II845" s="88"/>
      <c r="IJ845" s="88"/>
      <c r="IK845" s="88"/>
      <c r="IL845" s="88"/>
      <c r="IM845" s="88"/>
      <c r="IN845" s="88"/>
      <c r="IO845" s="88"/>
      <c r="IP845" s="88"/>
      <c r="IQ845" s="88"/>
      <c r="IR845" s="88"/>
      <c r="IS845" s="88"/>
      <c r="IT845" s="88"/>
      <c r="IU845" s="88"/>
      <c r="IV845" s="88"/>
      <c r="IW845" s="88"/>
      <c r="IX845" s="88"/>
      <c r="IY845" s="88"/>
      <c r="IZ845" s="88"/>
      <c r="JA845" s="88"/>
      <c r="JB845" s="88"/>
    </row>
    <row r="847" spans="1:262">
      <c r="A847" s="88"/>
      <c r="B847" s="88"/>
      <c r="C847" s="100">
        <v>6</v>
      </c>
      <c r="D847" s="658"/>
      <c r="E847" s="88"/>
      <c r="F847" s="88"/>
      <c r="G847" s="88"/>
      <c r="H847" s="88"/>
      <c r="I847" s="88"/>
      <c r="J847" s="88"/>
      <c r="K847" s="88"/>
      <c r="L847" s="88"/>
      <c r="M847" s="88"/>
      <c r="N847" s="88"/>
      <c r="O847" s="88"/>
      <c r="P847" s="88"/>
      <c r="Q847" s="88"/>
      <c r="R847" s="88"/>
      <c r="S847" s="88"/>
      <c r="T847" s="88"/>
      <c r="U847" s="88"/>
      <c r="V847" s="88"/>
      <c r="W847" s="88"/>
      <c r="X847" s="88"/>
      <c r="Y847" s="88"/>
      <c r="Z847" s="88"/>
      <c r="AA847" s="88"/>
      <c r="AB847" s="88"/>
      <c r="AC847" s="88"/>
      <c r="AD847" s="88"/>
      <c r="AE847" s="88"/>
      <c r="AF847" s="88"/>
      <c r="AG847" s="88"/>
      <c r="AH847" s="88"/>
      <c r="AI847" s="88"/>
      <c r="AJ847" s="88"/>
      <c r="AK847" s="88"/>
      <c r="AL847" s="88"/>
      <c r="AM847" s="88"/>
      <c r="AN847" s="88"/>
      <c r="AO847" s="88"/>
      <c r="AP847" s="88"/>
      <c r="AQ847" s="88"/>
      <c r="AR847" s="88"/>
      <c r="AS847" s="88"/>
      <c r="AT847" s="88"/>
      <c r="AU847" s="88"/>
      <c r="AV847" s="88"/>
      <c r="AW847" s="88"/>
      <c r="AX847" s="88"/>
      <c r="AY847" s="88"/>
      <c r="AZ847" s="88"/>
      <c r="BA847" s="88"/>
      <c r="BB847" s="88"/>
      <c r="BC847" s="88"/>
      <c r="BD847" s="88"/>
      <c r="BE847" s="88"/>
      <c r="BF847" s="88"/>
      <c r="BG847" s="88"/>
      <c r="BH847" s="88"/>
      <c r="BI847" s="88"/>
      <c r="BJ847" s="88"/>
      <c r="BK847" s="88"/>
      <c r="BL847" s="88"/>
      <c r="BM847" s="88"/>
      <c r="BN847" s="88"/>
      <c r="BO847" s="88"/>
      <c r="BP847" s="88"/>
      <c r="BQ847" s="88"/>
      <c r="BR847" s="88"/>
      <c r="BS847" s="88"/>
      <c r="BT847" s="88"/>
      <c r="BU847" s="88"/>
      <c r="BV847" s="88"/>
      <c r="BW847" s="88"/>
      <c r="BX847" s="88"/>
      <c r="BY847" s="88"/>
      <c r="BZ847" s="88"/>
      <c r="CA847" s="88"/>
      <c r="CB847" s="88"/>
      <c r="CC847" s="88"/>
      <c r="CD847" s="88"/>
      <c r="CE847" s="88"/>
      <c r="CF847" s="88"/>
      <c r="CG847" s="88"/>
      <c r="CH847" s="88"/>
      <c r="CI847" s="88"/>
      <c r="CJ847" s="88"/>
      <c r="CK847" s="88"/>
      <c r="CL847" s="88"/>
      <c r="CM847" s="88"/>
      <c r="CN847" s="88"/>
      <c r="CO847" s="88"/>
      <c r="CP847" s="88"/>
      <c r="CQ847" s="88"/>
      <c r="CR847" s="88"/>
      <c r="CS847" s="88"/>
      <c r="CT847" s="88"/>
      <c r="CU847" s="88"/>
      <c r="CV847" s="88"/>
      <c r="CW847" s="88"/>
      <c r="CX847" s="88"/>
      <c r="CY847" s="88"/>
      <c r="CZ847" s="88"/>
      <c r="DA847" s="88"/>
      <c r="DB847" s="88"/>
      <c r="DC847" s="88"/>
      <c r="DD847" s="88"/>
      <c r="DE847" s="88"/>
      <c r="DF847" s="88"/>
      <c r="DG847" s="88"/>
      <c r="DH847" s="88"/>
      <c r="DI847" s="88"/>
      <c r="DJ847" s="88"/>
      <c r="DK847" s="88"/>
      <c r="DL847" s="88"/>
      <c r="DM847" s="88"/>
      <c r="DN847" s="88"/>
      <c r="DO847" s="88"/>
      <c r="DP847" s="88"/>
      <c r="DQ847" s="88"/>
      <c r="DR847" s="88"/>
      <c r="DS847" s="88"/>
      <c r="DT847" s="88"/>
      <c r="DU847" s="88"/>
      <c r="DV847" s="88"/>
      <c r="DW847" s="88"/>
      <c r="DX847" s="88"/>
      <c r="DY847" s="88"/>
      <c r="DZ847" s="88"/>
      <c r="EA847" s="88"/>
      <c r="EB847" s="88"/>
      <c r="EC847" s="88"/>
      <c r="ED847" s="88"/>
      <c r="EE847" s="88"/>
      <c r="EF847" s="88"/>
      <c r="EG847" s="88"/>
      <c r="EH847" s="88"/>
      <c r="EI847" s="88"/>
      <c r="EJ847" s="88"/>
      <c r="EK847" s="88"/>
      <c r="EL847" s="88"/>
      <c r="EM847" s="88"/>
      <c r="EN847" s="88"/>
      <c r="EO847" s="88"/>
      <c r="EP847" s="88"/>
      <c r="EQ847" s="88"/>
      <c r="ER847" s="88"/>
      <c r="ES847" s="88"/>
      <c r="ET847" s="88"/>
      <c r="EU847" s="88"/>
      <c r="EV847" s="88"/>
      <c r="EW847" s="88"/>
      <c r="EX847" s="88"/>
      <c r="EY847" s="88"/>
      <c r="EZ847" s="88"/>
      <c r="FA847" s="88"/>
      <c r="FB847" s="88"/>
      <c r="FC847" s="88"/>
      <c r="FD847" s="88"/>
      <c r="FE847" s="88"/>
      <c r="FF847" s="88"/>
      <c r="FG847" s="88"/>
      <c r="FH847" s="88"/>
      <c r="FI847" s="88"/>
      <c r="FJ847" s="88"/>
      <c r="FK847" s="88"/>
      <c r="FL847" s="88"/>
      <c r="FM847" s="88"/>
      <c r="FN847" s="88"/>
      <c r="FO847" s="88"/>
      <c r="FP847" s="88"/>
      <c r="FQ847" s="88"/>
      <c r="FR847" s="88"/>
      <c r="FS847" s="88"/>
      <c r="FT847" s="88"/>
      <c r="FU847" s="88"/>
      <c r="FV847" s="88"/>
      <c r="FW847" s="88"/>
      <c r="FX847" s="88"/>
      <c r="FY847" s="88"/>
      <c r="FZ847" s="88"/>
      <c r="GA847" s="88"/>
      <c r="GB847" s="88"/>
      <c r="GC847" s="88"/>
      <c r="GD847" s="88"/>
      <c r="GE847" s="88"/>
      <c r="GF847" s="88"/>
      <c r="GG847" s="88"/>
      <c r="GH847" s="88"/>
      <c r="GI847" s="88"/>
      <c r="GJ847" s="88"/>
      <c r="GK847" s="88"/>
      <c r="GL847" s="88"/>
      <c r="GM847" s="88"/>
      <c r="GN847" s="88"/>
      <c r="GO847" s="88"/>
      <c r="GP847" s="88"/>
      <c r="GQ847" s="88"/>
      <c r="GR847" s="88"/>
      <c r="GS847" s="88"/>
      <c r="GT847" s="88"/>
      <c r="GU847" s="88"/>
      <c r="GV847" s="88"/>
      <c r="GW847" s="88"/>
      <c r="GX847" s="88"/>
      <c r="GY847" s="88"/>
      <c r="GZ847" s="88"/>
      <c r="HA847" s="88"/>
      <c r="HB847" s="88"/>
      <c r="HC847" s="88"/>
      <c r="HD847" s="88"/>
      <c r="HE847" s="88"/>
      <c r="HF847" s="88"/>
      <c r="HG847" s="88"/>
      <c r="HH847" s="88"/>
      <c r="HI847" s="88"/>
      <c r="HJ847" s="88"/>
      <c r="HK847" s="88"/>
      <c r="HL847" s="88"/>
      <c r="HM847" s="88"/>
      <c r="HN847" s="88"/>
      <c r="HO847" s="88"/>
      <c r="HP847" s="88"/>
      <c r="HQ847" s="88"/>
      <c r="HR847" s="88"/>
      <c r="HS847" s="88"/>
      <c r="HT847" s="88"/>
      <c r="HU847" s="88"/>
      <c r="HV847" s="88"/>
      <c r="HW847" s="88"/>
      <c r="HX847" s="88"/>
      <c r="HY847" s="88"/>
      <c r="HZ847" s="88"/>
      <c r="IA847" s="88"/>
      <c r="IB847" s="88"/>
      <c r="IC847" s="88"/>
      <c r="ID847" s="88"/>
      <c r="IE847" s="88"/>
      <c r="IF847" s="88"/>
      <c r="IG847" s="88"/>
      <c r="IH847" s="88"/>
      <c r="II847" s="88"/>
      <c r="IJ847" s="88"/>
      <c r="IK847" s="88"/>
      <c r="IL847" s="88"/>
      <c r="IM847" s="88"/>
      <c r="IN847" s="88"/>
      <c r="IO847" s="88"/>
      <c r="IP847" s="88"/>
      <c r="IQ847" s="88"/>
      <c r="IR847" s="88"/>
      <c r="IS847" s="88"/>
      <c r="IT847" s="88"/>
      <c r="IU847" s="88"/>
      <c r="IV847" s="88"/>
      <c r="IW847" s="88"/>
      <c r="IX847" s="88"/>
      <c r="IY847" s="88"/>
      <c r="IZ847" s="88"/>
      <c r="JA847" s="88"/>
      <c r="JB847" s="88"/>
    </row>
    <row r="848" spans="1:262">
      <c r="A848" s="88"/>
      <c r="B848" s="88"/>
      <c r="C848" s="100" t="s">
        <v>174</v>
      </c>
      <c r="E848" s="88"/>
      <c r="F848" s="88"/>
      <c r="G848" s="88"/>
      <c r="H848" s="88"/>
      <c r="I848" s="88"/>
      <c r="J848" s="88"/>
      <c r="K848" s="88"/>
      <c r="L848" s="88"/>
      <c r="M848" s="88"/>
      <c r="N848" s="88"/>
      <c r="O848" s="88"/>
      <c r="P848" s="88"/>
      <c r="Q848" s="88"/>
      <c r="R848" s="88"/>
      <c r="S848" s="88"/>
      <c r="T848" s="88"/>
      <c r="U848" s="88"/>
      <c r="V848" s="88"/>
      <c r="W848" s="88"/>
      <c r="X848" s="88"/>
      <c r="Y848" s="88"/>
      <c r="Z848" s="88"/>
      <c r="AA848" s="88"/>
      <c r="AB848" s="88"/>
      <c r="AC848" s="88"/>
      <c r="AD848" s="88"/>
      <c r="AE848" s="88"/>
      <c r="AF848" s="88"/>
      <c r="AG848" s="88"/>
      <c r="AH848" s="88"/>
      <c r="AI848" s="88"/>
      <c r="AJ848" s="88"/>
      <c r="AK848" s="88"/>
      <c r="AL848" s="88"/>
      <c r="AM848" s="88"/>
      <c r="AN848" s="88"/>
      <c r="AO848" s="88"/>
      <c r="AP848" s="88"/>
      <c r="AQ848" s="88"/>
      <c r="AR848" s="88"/>
      <c r="AS848" s="88"/>
      <c r="AT848" s="88"/>
      <c r="AU848" s="88"/>
      <c r="AV848" s="88"/>
      <c r="AW848" s="88"/>
      <c r="AX848" s="88"/>
      <c r="AY848" s="88"/>
      <c r="AZ848" s="88"/>
      <c r="BA848" s="88"/>
      <c r="BB848" s="88"/>
      <c r="BC848" s="88"/>
      <c r="BD848" s="88"/>
      <c r="BE848" s="88"/>
      <c r="BF848" s="88"/>
      <c r="BG848" s="88"/>
      <c r="BH848" s="88"/>
      <c r="BI848" s="88"/>
      <c r="BJ848" s="88"/>
      <c r="BK848" s="88"/>
      <c r="BL848" s="88"/>
      <c r="BM848" s="88"/>
      <c r="BN848" s="88"/>
      <c r="BO848" s="88"/>
      <c r="BP848" s="88"/>
      <c r="BQ848" s="88"/>
      <c r="BR848" s="88"/>
      <c r="BS848" s="88"/>
      <c r="BT848" s="88"/>
      <c r="BU848" s="88"/>
      <c r="BV848" s="88"/>
      <c r="BW848" s="88"/>
      <c r="BX848" s="88"/>
      <c r="BY848" s="88"/>
      <c r="BZ848" s="88"/>
      <c r="CA848" s="88"/>
      <c r="CB848" s="88"/>
      <c r="CC848" s="88"/>
      <c r="CD848" s="88"/>
      <c r="CE848" s="88"/>
      <c r="CF848" s="88"/>
      <c r="CG848" s="88"/>
      <c r="CH848" s="88"/>
      <c r="CI848" s="88"/>
      <c r="CJ848" s="88"/>
      <c r="CK848" s="88"/>
      <c r="CL848" s="88"/>
      <c r="CM848" s="88"/>
      <c r="CN848" s="88"/>
      <c r="CO848" s="88"/>
      <c r="CP848" s="88"/>
      <c r="CQ848" s="88"/>
      <c r="CR848" s="88"/>
      <c r="CS848" s="88"/>
      <c r="CT848" s="88"/>
      <c r="CU848" s="88"/>
      <c r="CV848" s="88"/>
      <c r="CW848" s="88"/>
      <c r="CX848" s="88"/>
      <c r="CY848" s="88"/>
      <c r="CZ848" s="88"/>
      <c r="DA848" s="88"/>
      <c r="DB848" s="88"/>
      <c r="DC848" s="88"/>
      <c r="DD848" s="88"/>
      <c r="DE848" s="88"/>
      <c r="DF848" s="88"/>
      <c r="DG848" s="88"/>
      <c r="DH848" s="88"/>
      <c r="DI848" s="88"/>
      <c r="DJ848" s="88"/>
      <c r="DK848" s="88"/>
      <c r="DL848" s="88"/>
      <c r="DM848" s="88"/>
      <c r="DN848" s="88"/>
      <c r="DO848" s="88"/>
      <c r="DP848" s="88"/>
      <c r="DQ848" s="88"/>
      <c r="DR848" s="88"/>
      <c r="DS848" s="88"/>
      <c r="DT848" s="88"/>
      <c r="DU848" s="88"/>
      <c r="DV848" s="88"/>
      <c r="DW848" s="88"/>
      <c r="DX848" s="88"/>
      <c r="DY848" s="88"/>
      <c r="DZ848" s="88"/>
      <c r="EA848" s="88"/>
      <c r="EB848" s="88"/>
      <c r="EC848" s="88"/>
      <c r="ED848" s="88"/>
      <c r="EE848" s="88"/>
      <c r="EF848" s="88"/>
      <c r="EG848" s="88"/>
      <c r="EH848" s="88"/>
      <c r="EI848" s="88"/>
      <c r="EJ848" s="88"/>
      <c r="EK848" s="88"/>
      <c r="EL848" s="88"/>
      <c r="EM848" s="88"/>
      <c r="EN848" s="88"/>
      <c r="EO848" s="88"/>
      <c r="EP848" s="88"/>
      <c r="EQ848" s="88"/>
      <c r="ER848" s="88"/>
      <c r="ES848" s="88"/>
      <c r="ET848" s="88"/>
      <c r="EU848" s="88"/>
      <c r="EV848" s="88"/>
      <c r="EW848" s="88"/>
      <c r="EX848" s="88"/>
      <c r="EY848" s="88"/>
      <c r="EZ848" s="88"/>
      <c r="FA848" s="88"/>
      <c r="FB848" s="88"/>
      <c r="FC848" s="88"/>
      <c r="FD848" s="88"/>
      <c r="FE848" s="88"/>
      <c r="FF848" s="88"/>
      <c r="FG848" s="88"/>
      <c r="FH848" s="88"/>
      <c r="FI848" s="88"/>
      <c r="FJ848" s="88"/>
      <c r="FK848" s="88"/>
      <c r="FL848" s="88"/>
      <c r="FM848" s="88"/>
      <c r="FN848" s="88"/>
      <c r="FO848" s="88"/>
      <c r="FP848" s="88"/>
      <c r="FQ848" s="88"/>
      <c r="FR848" s="88"/>
      <c r="FS848" s="88"/>
      <c r="FT848" s="88"/>
      <c r="FU848" s="88"/>
      <c r="FV848" s="88"/>
      <c r="FW848" s="88"/>
      <c r="FX848" s="88"/>
      <c r="FY848" s="88"/>
      <c r="FZ848" s="88"/>
      <c r="GA848" s="88"/>
      <c r="GB848" s="88"/>
      <c r="GC848" s="88"/>
      <c r="GD848" s="88"/>
      <c r="GE848" s="88"/>
      <c r="GF848" s="88"/>
      <c r="GG848" s="88"/>
      <c r="GH848" s="88"/>
      <c r="GI848" s="88"/>
      <c r="GJ848" s="88"/>
      <c r="GK848" s="88"/>
      <c r="GL848" s="88"/>
      <c r="GM848" s="88"/>
      <c r="GN848" s="88"/>
      <c r="GO848" s="88"/>
      <c r="GP848" s="88"/>
      <c r="GQ848" s="88"/>
      <c r="GR848" s="88"/>
      <c r="GS848" s="88"/>
      <c r="GT848" s="88"/>
      <c r="GU848" s="88"/>
      <c r="GV848" s="88"/>
      <c r="GW848" s="88"/>
      <c r="GX848" s="88"/>
      <c r="GY848" s="88"/>
      <c r="GZ848" s="88"/>
      <c r="HA848" s="88"/>
      <c r="HB848" s="88"/>
      <c r="HC848" s="88"/>
      <c r="HD848" s="88"/>
      <c r="HE848" s="88"/>
      <c r="HF848" s="88"/>
      <c r="HG848" s="88"/>
      <c r="HH848" s="88"/>
      <c r="HI848" s="88"/>
      <c r="HJ848" s="88"/>
      <c r="HK848" s="88"/>
      <c r="HL848" s="88"/>
      <c r="HM848" s="88"/>
      <c r="HN848" s="88"/>
      <c r="HO848" s="88"/>
      <c r="HP848" s="88"/>
      <c r="HQ848" s="88"/>
      <c r="HR848" s="88"/>
      <c r="HS848" s="88"/>
      <c r="HT848" s="88"/>
      <c r="HU848" s="88"/>
      <c r="HV848" s="88"/>
      <c r="HW848" s="88"/>
      <c r="HX848" s="88"/>
      <c r="HY848" s="88"/>
      <c r="HZ848" s="88"/>
      <c r="IA848" s="88"/>
      <c r="IB848" s="88"/>
      <c r="IC848" s="88"/>
      <c r="ID848" s="88"/>
      <c r="IE848" s="88"/>
      <c r="IF848" s="88"/>
      <c r="IG848" s="88"/>
      <c r="IH848" s="88"/>
      <c r="II848" s="88"/>
      <c r="IJ848" s="88"/>
      <c r="IK848" s="88"/>
      <c r="IL848" s="88"/>
      <c r="IM848" s="88"/>
      <c r="IN848" s="88"/>
      <c r="IO848" s="88"/>
      <c r="IP848" s="88"/>
      <c r="IQ848" s="88"/>
      <c r="IR848" s="88"/>
      <c r="IS848" s="88"/>
      <c r="IT848" s="88"/>
      <c r="IU848" s="88"/>
      <c r="IV848" s="88"/>
      <c r="IW848" s="88"/>
      <c r="IX848" s="88"/>
      <c r="IY848" s="88"/>
      <c r="IZ848" s="88"/>
      <c r="JA848" s="88"/>
      <c r="JB848" s="88"/>
    </row>
    <row r="849" spans="3:4" s="88" customFormat="1">
      <c r="C849" s="100" t="s">
        <v>1148</v>
      </c>
      <c r="D849" s="95"/>
    </row>
    <row r="850" spans="3:4" s="88" customFormat="1">
      <c r="C850" s="100" t="s">
        <v>1149</v>
      </c>
      <c r="D850" s="95"/>
    </row>
    <row r="851" spans="3:4" s="88" customFormat="1">
      <c r="C851" s="100" t="s">
        <v>1150</v>
      </c>
      <c r="D851" s="95"/>
    </row>
    <row r="852" spans="3:4" s="88" customFormat="1">
      <c r="C852" s="100" t="s">
        <v>1151</v>
      </c>
      <c r="D852" s="95"/>
    </row>
    <row r="853" spans="3:4" s="88" customFormat="1">
      <c r="C853" s="100" t="s">
        <v>1152</v>
      </c>
      <c r="D853" s="95"/>
    </row>
    <row r="854" spans="3:4" s="88" customFormat="1">
      <c r="C854" s="100" t="s">
        <v>1153</v>
      </c>
      <c r="D854" s="95"/>
    </row>
    <row r="855" spans="3:4" s="88" customFormat="1">
      <c r="C855" s="100" t="s">
        <v>1154</v>
      </c>
      <c r="D855" s="95"/>
    </row>
    <row r="856" spans="3:4" s="88" customFormat="1">
      <c r="C856" s="100" t="s">
        <v>1155</v>
      </c>
      <c r="D856" s="95"/>
    </row>
    <row r="857" spans="3:4" s="88" customFormat="1">
      <c r="C857" s="100" t="s">
        <v>1156</v>
      </c>
      <c r="D857" s="95"/>
    </row>
    <row r="858" spans="3:4" s="88" customFormat="1">
      <c r="C858" s="100" t="s">
        <v>1157</v>
      </c>
      <c r="D858" s="95"/>
    </row>
    <row r="859" spans="3:4" s="88" customFormat="1">
      <c r="C859" s="100" t="s">
        <v>175</v>
      </c>
    </row>
    <row r="860" spans="3:4" s="88" customFormat="1">
      <c r="C860" s="100" t="s">
        <v>1158</v>
      </c>
    </row>
    <row r="861" spans="3:4" s="88" customFormat="1">
      <c r="C861" s="100" t="s">
        <v>1159</v>
      </c>
    </row>
    <row r="862" spans="3:4" s="88" customFormat="1">
      <c r="C862" s="100" t="s">
        <v>1160</v>
      </c>
    </row>
    <row r="863" spans="3:4" s="88" customFormat="1">
      <c r="C863" s="100" t="s">
        <v>1161</v>
      </c>
    </row>
    <row r="864" spans="3:4" s="88" customFormat="1">
      <c r="C864" s="100" t="s">
        <v>1162</v>
      </c>
    </row>
    <row r="865" spans="3:3" s="88" customFormat="1">
      <c r="C865" s="100" t="s">
        <v>1163</v>
      </c>
    </row>
    <row r="866" spans="3:3" s="88" customFormat="1">
      <c r="C866" s="100" t="s">
        <v>1164</v>
      </c>
    </row>
    <row r="867" spans="3:3" s="88" customFormat="1">
      <c r="C867" s="100" t="s">
        <v>1165</v>
      </c>
    </row>
    <row r="868" spans="3:3" s="88" customFormat="1">
      <c r="C868" s="100" t="s">
        <v>1166</v>
      </c>
    </row>
    <row r="869" spans="3:3" s="88" customFormat="1">
      <c r="C869" s="100" t="s">
        <v>1167</v>
      </c>
    </row>
    <row r="870" spans="3:3" s="88" customFormat="1">
      <c r="C870" s="100" t="s">
        <v>380</v>
      </c>
    </row>
    <row r="871" spans="3:3" s="88" customFormat="1">
      <c r="C871" s="100" t="s">
        <v>1168</v>
      </c>
    </row>
    <row r="872" spans="3:3" s="88" customFormat="1">
      <c r="C872" s="100" t="s">
        <v>1169</v>
      </c>
    </row>
    <row r="873" spans="3:3" s="88" customFormat="1">
      <c r="C873" s="100" t="s">
        <v>1170</v>
      </c>
    </row>
    <row r="874" spans="3:3" s="88" customFormat="1">
      <c r="C874" s="100" t="s">
        <v>1171</v>
      </c>
    </row>
    <row r="875" spans="3:3" s="88" customFormat="1">
      <c r="C875" s="100" t="s">
        <v>1172</v>
      </c>
    </row>
    <row r="876" spans="3:3" s="88" customFormat="1">
      <c r="C876" s="100" t="s">
        <v>1173</v>
      </c>
    </row>
    <row r="877" spans="3:3" s="88" customFormat="1">
      <c r="C877" s="100" t="s">
        <v>1174</v>
      </c>
    </row>
    <row r="878" spans="3:3" s="88" customFormat="1">
      <c r="C878" s="100" t="s">
        <v>1175</v>
      </c>
    </row>
    <row r="879" spans="3:3" s="88" customFormat="1">
      <c r="C879" s="100" t="s">
        <v>1176</v>
      </c>
    </row>
    <row r="880" spans="3:3" s="88" customFormat="1">
      <c r="C880" s="100" t="s">
        <v>1177</v>
      </c>
    </row>
    <row r="881" spans="3:3" s="88" customFormat="1">
      <c r="C881" s="100" t="s">
        <v>381</v>
      </c>
    </row>
    <row r="882" spans="3:3" s="88" customFormat="1">
      <c r="C882" s="100" t="s">
        <v>1178</v>
      </c>
    </row>
    <row r="883" spans="3:3" s="88" customFormat="1">
      <c r="C883" s="100" t="s">
        <v>1179</v>
      </c>
    </row>
    <row r="884" spans="3:3" s="88" customFormat="1">
      <c r="C884" s="100" t="s">
        <v>1180</v>
      </c>
    </row>
    <row r="885" spans="3:3" s="88" customFormat="1">
      <c r="C885" s="100" t="s">
        <v>1181</v>
      </c>
    </row>
    <row r="886" spans="3:3" s="88" customFormat="1">
      <c r="C886" s="100" t="s">
        <v>1182</v>
      </c>
    </row>
    <row r="887" spans="3:3" s="88" customFormat="1">
      <c r="C887" s="100" t="s">
        <v>1183</v>
      </c>
    </row>
    <row r="888" spans="3:3" s="88" customFormat="1">
      <c r="C888" s="100" t="s">
        <v>1184</v>
      </c>
    </row>
    <row r="889" spans="3:3" s="88" customFormat="1">
      <c r="C889" s="100" t="s">
        <v>1185</v>
      </c>
    </row>
    <row r="890" spans="3:3" s="88" customFormat="1">
      <c r="C890" s="100" t="s">
        <v>1186</v>
      </c>
    </row>
    <row r="891" spans="3:3" s="88" customFormat="1">
      <c r="C891" s="100" t="s">
        <v>1187</v>
      </c>
    </row>
    <row r="892" spans="3:3" s="88" customFormat="1">
      <c r="C892" s="100" t="s">
        <v>382</v>
      </c>
    </row>
    <row r="893" spans="3:3" s="88" customFormat="1">
      <c r="C893" s="100" t="s">
        <v>1188</v>
      </c>
    </row>
    <row r="894" spans="3:3" s="88" customFormat="1">
      <c r="C894" s="100" t="s">
        <v>383</v>
      </c>
    </row>
    <row r="895" spans="3:3" s="88" customFormat="1">
      <c r="C895" s="100" t="s">
        <v>1189</v>
      </c>
    </row>
    <row r="896" spans="3:3" s="88" customFormat="1">
      <c r="C896" s="100" t="s">
        <v>453</v>
      </c>
    </row>
    <row r="897" spans="3:4" s="88" customFormat="1">
      <c r="C897" s="100" t="s">
        <v>1190</v>
      </c>
    </row>
    <row r="898" spans="3:4" s="88" customFormat="1">
      <c r="C898" s="100" t="s">
        <v>1363</v>
      </c>
    </row>
    <row r="899" spans="3:4" s="88" customFormat="1">
      <c r="C899" s="100" t="s">
        <v>454</v>
      </c>
    </row>
    <row r="900" spans="3:4" s="88" customFormat="1">
      <c r="C900" s="100" t="s">
        <v>1191</v>
      </c>
    </row>
    <row r="901" spans="3:4" s="88" customFormat="1">
      <c r="C901" s="100" t="s">
        <v>1364</v>
      </c>
    </row>
    <row r="902" spans="3:4" s="88" customFormat="1">
      <c r="C902" s="100" t="s">
        <v>763</v>
      </c>
    </row>
    <row r="903" spans="3:4" s="88" customFormat="1">
      <c r="C903" s="100" t="s">
        <v>1192</v>
      </c>
    </row>
    <row r="904" spans="3:4" s="88" customFormat="1">
      <c r="C904" s="100" t="s">
        <v>1193</v>
      </c>
    </row>
    <row r="905" spans="3:4" s="88" customFormat="1">
      <c r="C905" s="100" t="s">
        <v>1194</v>
      </c>
    </row>
    <row r="906" spans="3:4" s="88" customFormat="1">
      <c r="C906" s="100" t="s">
        <v>1195</v>
      </c>
    </row>
    <row r="907" spans="3:4" s="88" customFormat="1">
      <c r="C907" s="100" t="s">
        <v>1365</v>
      </c>
      <c r="D907" s="95"/>
    </row>
    <row r="908" spans="3:4" s="88" customFormat="1">
      <c r="C908" s="100" t="s">
        <v>1366</v>
      </c>
      <c r="D908" s="95"/>
    </row>
    <row r="909" spans="3:4" s="88" customFormat="1">
      <c r="C909" s="100" t="s">
        <v>1367</v>
      </c>
      <c r="D909" s="95"/>
    </row>
    <row r="910" spans="3:4" s="88" customFormat="1">
      <c r="C910" s="100" t="s">
        <v>1368</v>
      </c>
      <c r="D910" s="95"/>
    </row>
    <row r="912" spans="3:4" s="88" customFormat="1">
      <c r="C912" s="100">
        <v>7</v>
      </c>
      <c r="D912" s="658"/>
    </row>
    <row r="913" spans="3:4" s="88" customFormat="1">
      <c r="C913" s="100" t="s">
        <v>176</v>
      </c>
      <c r="D913" s="95"/>
    </row>
    <row r="914" spans="3:4" s="88" customFormat="1">
      <c r="C914" s="100" t="s">
        <v>320</v>
      </c>
      <c r="D914" s="95"/>
    </row>
    <row r="915" spans="3:4" s="88" customFormat="1">
      <c r="C915" s="100" t="s">
        <v>321</v>
      </c>
      <c r="D915" s="95"/>
    </row>
    <row r="916" spans="3:4" s="88" customFormat="1">
      <c r="C916" s="100" t="s">
        <v>322</v>
      </c>
      <c r="D916" s="95"/>
    </row>
    <row r="917" spans="3:4" s="88" customFormat="1">
      <c r="C917" s="100" t="s">
        <v>376</v>
      </c>
      <c r="D917" s="95"/>
    </row>
    <row r="918" spans="3:4" s="88" customFormat="1">
      <c r="C918" s="100" t="s">
        <v>410</v>
      </c>
      <c r="D918" s="95"/>
    </row>
    <row r="919" spans="3:4" s="88" customFormat="1">
      <c r="C919" s="100" t="s">
        <v>446</v>
      </c>
      <c r="D919" s="95"/>
    </row>
    <row r="920" spans="3:4" s="88" customFormat="1">
      <c r="C920" s="100" t="s">
        <v>1196</v>
      </c>
      <c r="D920" s="95"/>
    </row>
    <row r="922" spans="3:4" s="88" customFormat="1">
      <c r="C922" s="652">
        <v>8</v>
      </c>
      <c r="D922" s="658"/>
    </row>
    <row r="923" spans="3:4" s="88" customFormat="1">
      <c r="C923" s="100" t="s">
        <v>323</v>
      </c>
    </row>
    <row r="924" spans="3:4" s="88" customFormat="1">
      <c r="C924" s="100" t="s">
        <v>425</v>
      </c>
    </row>
    <row r="925" spans="3:4" s="88" customFormat="1">
      <c r="C925" s="100" t="s">
        <v>426</v>
      </c>
    </row>
    <row r="926" spans="3:4" s="88" customFormat="1">
      <c r="C926" s="100" t="s">
        <v>756</v>
      </c>
    </row>
    <row r="927" spans="3:4" s="88" customFormat="1">
      <c r="C927" s="100" t="s">
        <v>1197</v>
      </c>
    </row>
    <row r="928" spans="3:4" s="88" customFormat="1">
      <c r="C928" s="100" t="s">
        <v>1198</v>
      </c>
    </row>
    <row r="929" spans="3:3" s="88" customFormat="1">
      <c r="C929" s="100" t="s">
        <v>1199</v>
      </c>
    </row>
    <row r="930" spans="3:3" s="88" customFormat="1">
      <c r="C930" s="100" t="s">
        <v>1200</v>
      </c>
    </row>
    <row r="931" spans="3:3" s="88" customFormat="1">
      <c r="C931" s="100" t="s">
        <v>1201</v>
      </c>
    </row>
    <row r="932" spans="3:3" s="88" customFormat="1">
      <c r="C932" s="100" t="s">
        <v>1202</v>
      </c>
    </row>
    <row r="933" spans="3:3" s="88" customFormat="1">
      <c r="C933" s="100" t="s">
        <v>1203</v>
      </c>
    </row>
    <row r="934" spans="3:3" s="88" customFormat="1">
      <c r="C934" s="100" t="s">
        <v>1204</v>
      </c>
    </row>
    <row r="935" spans="3:3" s="88" customFormat="1">
      <c r="C935" s="100" t="s">
        <v>1205</v>
      </c>
    </row>
    <row r="936" spans="3:3" s="88" customFormat="1">
      <c r="C936" s="100" t="s">
        <v>1206</v>
      </c>
    </row>
    <row r="937" spans="3:3" s="88" customFormat="1">
      <c r="C937" s="100" t="s">
        <v>1207</v>
      </c>
    </row>
    <row r="938" spans="3:3" s="88" customFormat="1">
      <c r="C938" s="100" t="s">
        <v>1208</v>
      </c>
    </row>
    <row r="939" spans="3:3" s="88" customFormat="1">
      <c r="C939" s="100" t="s">
        <v>1209</v>
      </c>
    </row>
    <row r="940" spans="3:3" s="88" customFormat="1">
      <c r="C940" s="100" t="s">
        <v>1210</v>
      </c>
    </row>
    <row r="941" spans="3:3" s="88" customFormat="1">
      <c r="C941" s="100" t="s">
        <v>1211</v>
      </c>
    </row>
    <row r="942" spans="3:3" s="88" customFormat="1">
      <c r="C942" s="100" t="s">
        <v>1212</v>
      </c>
    </row>
    <row r="943" spans="3:3" s="88" customFormat="1">
      <c r="C943" s="100" t="s">
        <v>1213</v>
      </c>
    </row>
    <row r="944" spans="3:3" s="88" customFormat="1">
      <c r="C944" s="100" t="s">
        <v>1214</v>
      </c>
    </row>
    <row r="945" spans="3:3" s="88" customFormat="1">
      <c r="C945" s="100" t="s">
        <v>1215</v>
      </c>
    </row>
    <row r="946" spans="3:3" s="88" customFormat="1">
      <c r="C946" s="100" t="s">
        <v>1216</v>
      </c>
    </row>
    <row r="947" spans="3:3" s="88" customFormat="1">
      <c r="C947" s="100" t="s">
        <v>1217</v>
      </c>
    </row>
    <row r="948" spans="3:3" s="88" customFormat="1">
      <c r="C948" s="100" t="s">
        <v>1218</v>
      </c>
    </row>
    <row r="949" spans="3:3" s="88" customFormat="1">
      <c r="C949" s="100" t="s">
        <v>1219</v>
      </c>
    </row>
    <row r="950" spans="3:3" s="88" customFormat="1">
      <c r="C950" s="100" t="s">
        <v>1220</v>
      </c>
    </row>
    <row r="951" spans="3:3" s="88" customFormat="1">
      <c r="C951" s="100" t="s">
        <v>1221</v>
      </c>
    </row>
    <row r="952" spans="3:3" s="88" customFormat="1">
      <c r="C952" s="100" t="s">
        <v>1222</v>
      </c>
    </row>
    <row r="953" spans="3:3" s="88" customFormat="1">
      <c r="C953" s="100" t="s">
        <v>1223</v>
      </c>
    </row>
    <row r="954" spans="3:3" s="88" customFormat="1">
      <c r="C954" s="100" t="s">
        <v>1224</v>
      </c>
    </row>
    <row r="955" spans="3:3" s="88" customFormat="1">
      <c r="C955" s="100" t="s">
        <v>1225</v>
      </c>
    </row>
    <row r="956" spans="3:3" s="88" customFormat="1">
      <c r="C956" s="100" t="s">
        <v>1226</v>
      </c>
    </row>
    <row r="957" spans="3:3" s="88" customFormat="1">
      <c r="C957" s="100" t="s">
        <v>1227</v>
      </c>
    </row>
    <row r="958" spans="3:3" s="88" customFormat="1">
      <c r="C958" s="100" t="s">
        <v>1228</v>
      </c>
    </row>
    <row r="959" spans="3:3" s="88" customFormat="1">
      <c r="C959" s="100" t="s">
        <v>1229</v>
      </c>
    </row>
    <row r="960" spans="3:3" s="88" customFormat="1">
      <c r="C960" s="100" t="s">
        <v>1230</v>
      </c>
    </row>
    <row r="961" spans="3:3" s="88" customFormat="1">
      <c r="C961" s="100" t="s">
        <v>1231</v>
      </c>
    </row>
    <row r="962" spans="3:3" s="88" customFormat="1">
      <c r="C962" s="100" t="s">
        <v>1232</v>
      </c>
    </row>
    <row r="963" spans="3:3" s="88" customFormat="1">
      <c r="C963" s="100" t="s">
        <v>1233</v>
      </c>
    </row>
    <row r="964" spans="3:3" s="88" customFormat="1">
      <c r="C964" s="100" t="s">
        <v>427</v>
      </c>
    </row>
    <row r="965" spans="3:3" s="88" customFormat="1">
      <c r="C965" s="100" t="s">
        <v>428</v>
      </c>
    </row>
    <row r="966" spans="3:3" s="88" customFormat="1">
      <c r="C966" s="100" t="s">
        <v>429</v>
      </c>
    </row>
    <row r="967" spans="3:3" s="88" customFormat="1">
      <c r="C967" s="100" t="s">
        <v>764</v>
      </c>
    </row>
    <row r="968" spans="3:3" s="88" customFormat="1">
      <c r="C968" s="100" t="s">
        <v>1234</v>
      </c>
    </row>
    <row r="969" spans="3:3" s="88" customFormat="1">
      <c r="C969" s="100" t="s">
        <v>1235</v>
      </c>
    </row>
    <row r="970" spans="3:3" s="88" customFormat="1">
      <c r="C970" s="100" t="s">
        <v>1236</v>
      </c>
    </row>
    <row r="971" spans="3:3" s="88" customFormat="1">
      <c r="C971" s="100" t="s">
        <v>1237</v>
      </c>
    </row>
    <row r="972" spans="3:3" s="88" customFormat="1">
      <c r="C972" s="100" t="s">
        <v>1238</v>
      </c>
    </row>
    <row r="973" spans="3:3" s="88" customFormat="1">
      <c r="C973" s="100" t="s">
        <v>1239</v>
      </c>
    </row>
    <row r="974" spans="3:3" s="88" customFormat="1">
      <c r="C974" s="100" t="s">
        <v>1240</v>
      </c>
    </row>
    <row r="975" spans="3:3" s="88" customFormat="1">
      <c r="C975" s="100" t="s">
        <v>1241</v>
      </c>
    </row>
    <row r="976" spans="3:3" s="88" customFormat="1">
      <c r="C976" s="100" t="s">
        <v>1242</v>
      </c>
    </row>
    <row r="977" spans="3:3" s="88" customFormat="1">
      <c r="C977" s="100" t="s">
        <v>1243</v>
      </c>
    </row>
    <row r="978" spans="3:3" s="88" customFormat="1">
      <c r="C978" s="100" t="s">
        <v>1244</v>
      </c>
    </row>
    <row r="979" spans="3:3" s="88" customFormat="1">
      <c r="C979" s="100" t="s">
        <v>1245</v>
      </c>
    </row>
    <row r="980" spans="3:3" s="88" customFormat="1">
      <c r="C980" s="100" t="s">
        <v>1246</v>
      </c>
    </row>
    <row r="981" spans="3:3" s="88" customFormat="1">
      <c r="C981" s="100" t="s">
        <v>1247</v>
      </c>
    </row>
    <row r="982" spans="3:3" s="88" customFormat="1">
      <c r="C982" s="100" t="s">
        <v>1248</v>
      </c>
    </row>
    <row r="983" spans="3:3" s="88" customFormat="1">
      <c r="C983" s="100" t="s">
        <v>1249</v>
      </c>
    </row>
    <row r="984" spans="3:3" s="88" customFormat="1">
      <c r="C984" s="100" t="s">
        <v>1250</v>
      </c>
    </row>
    <row r="985" spans="3:3" s="88" customFormat="1">
      <c r="C985" s="100" t="s">
        <v>1251</v>
      </c>
    </row>
    <row r="986" spans="3:3" s="88" customFormat="1">
      <c r="C986" s="100" t="s">
        <v>1252</v>
      </c>
    </row>
    <row r="987" spans="3:3" s="88" customFormat="1">
      <c r="C987" s="100" t="s">
        <v>1253</v>
      </c>
    </row>
    <row r="988" spans="3:3" s="88" customFormat="1">
      <c r="C988" s="100" t="s">
        <v>1254</v>
      </c>
    </row>
    <row r="989" spans="3:3" s="88" customFormat="1">
      <c r="C989" s="100" t="s">
        <v>1255</v>
      </c>
    </row>
    <row r="990" spans="3:3" s="88" customFormat="1">
      <c r="C990" s="100" t="s">
        <v>1256</v>
      </c>
    </row>
    <row r="991" spans="3:3" s="88" customFormat="1">
      <c r="C991" s="100" t="s">
        <v>1257</v>
      </c>
    </row>
    <row r="992" spans="3:3" s="88" customFormat="1">
      <c r="C992" s="100" t="s">
        <v>1258</v>
      </c>
    </row>
    <row r="993" spans="3:3" s="88" customFormat="1">
      <c r="C993" s="100" t="s">
        <v>1259</v>
      </c>
    </row>
    <row r="994" spans="3:3" s="88" customFormat="1">
      <c r="C994" s="100" t="s">
        <v>1260</v>
      </c>
    </row>
    <row r="995" spans="3:3" s="88" customFormat="1">
      <c r="C995" s="100" t="s">
        <v>1261</v>
      </c>
    </row>
    <row r="996" spans="3:3" s="88" customFormat="1">
      <c r="C996" s="100" t="s">
        <v>1262</v>
      </c>
    </row>
    <row r="997" spans="3:3" s="88" customFormat="1">
      <c r="C997" s="100" t="s">
        <v>1263</v>
      </c>
    </row>
    <row r="998" spans="3:3" s="88" customFormat="1">
      <c r="C998" s="100" t="s">
        <v>1264</v>
      </c>
    </row>
    <row r="999" spans="3:3" s="88" customFormat="1">
      <c r="C999" s="100" t="s">
        <v>1265</v>
      </c>
    </row>
    <row r="1000" spans="3:3" s="88" customFormat="1">
      <c r="C1000" s="100" t="s">
        <v>1266</v>
      </c>
    </row>
    <row r="1001" spans="3:3" s="88" customFormat="1">
      <c r="C1001" s="100" t="s">
        <v>1267</v>
      </c>
    </row>
    <row r="1002" spans="3:3" s="88" customFormat="1">
      <c r="C1002" s="100" t="s">
        <v>1268</v>
      </c>
    </row>
    <row r="1003" spans="3:3" s="88" customFormat="1">
      <c r="C1003" s="100" t="s">
        <v>1269</v>
      </c>
    </row>
    <row r="1004" spans="3:3" s="88" customFormat="1">
      <c r="C1004" s="100" t="s">
        <v>1270</v>
      </c>
    </row>
    <row r="1005" spans="3:3" s="88" customFormat="1">
      <c r="C1005" s="100" t="s">
        <v>1271</v>
      </c>
    </row>
    <row r="1006" spans="3:3" s="88" customFormat="1">
      <c r="C1006" s="100" t="s">
        <v>1272</v>
      </c>
    </row>
    <row r="1007" spans="3:3" s="88" customFormat="1">
      <c r="C1007" s="100" t="s">
        <v>1273</v>
      </c>
    </row>
    <row r="1008" spans="3:3" s="88" customFormat="1">
      <c r="C1008" s="100" t="s">
        <v>1274</v>
      </c>
    </row>
    <row r="1009" spans="3:3" s="88" customFormat="1">
      <c r="C1009" s="100" t="s">
        <v>1275</v>
      </c>
    </row>
    <row r="1010" spans="3:3" s="88" customFormat="1">
      <c r="C1010" s="100" t="s">
        <v>1276</v>
      </c>
    </row>
    <row r="1011" spans="3:3" s="88" customFormat="1">
      <c r="C1011" s="100" t="s">
        <v>1277</v>
      </c>
    </row>
    <row r="1012" spans="3:3" s="88" customFormat="1">
      <c r="C1012" s="100" t="s">
        <v>1278</v>
      </c>
    </row>
    <row r="1013" spans="3:3" s="88" customFormat="1">
      <c r="C1013" s="100" t="s">
        <v>1279</v>
      </c>
    </row>
    <row r="1014" spans="3:3" s="88" customFormat="1">
      <c r="C1014" s="100" t="s">
        <v>1280</v>
      </c>
    </row>
    <row r="1015" spans="3:3" s="88" customFormat="1">
      <c r="C1015" s="100" t="s">
        <v>1281</v>
      </c>
    </row>
    <row r="1016" spans="3:3" s="88" customFormat="1">
      <c r="C1016" s="100" t="s">
        <v>1282</v>
      </c>
    </row>
    <row r="1017" spans="3:3" s="88" customFormat="1">
      <c r="C1017" s="100" t="s">
        <v>1283</v>
      </c>
    </row>
    <row r="1018" spans="3:3" s="88" customFormat="1">
      <c r="C1018" s="100" t="s">
        <v>1284</v>
      </c>
    </row>
    <row r="1019" spans="3:3" s="88" customFormat="1">
      <c r="C1019" s="100" t="s">
        <v>1285</v>
      </c>
    </row>
    <row r="1020" spans="3:3" s="88" customFormat="1">
      <c r="C1020" s="100" t="s">
        <v>1286</v>
      </c>
    </row>
    <row r="1021" spans="3:3" s="88" customFormat="1">
      <c r="C1021" s="100" t="s">
        <v>1287</v>
      </c>
    </row>
    <row r="1022" spans="3:3" s="88" customFormat="1">
      <c r="C1022" s="100" t="s">
        <v>1288</v>
      </c>
    </row>
    <row r="1023" spans="3:3" s="88" customFormat="1">
      <c r="C1023" s="100" t="s">
        <v>1289</v>
      </c>
    </row>
    <row r="1024" spans="3:3" s="88" customFormat="1">
      <c r="C1024" s="100" t="s">
        <v>1290</v>
      </c>
    </row>
    <row r="1025" spans="3:3" s="88" customFormat="1">
      <c r="C1025" s="100" t="s">
        <v>1291</v>
      </c>
    </row>
    <row r="1026" spans="3:3" s="88" customFormat="1">
      <c r="C1026" s="100" t="s">
        <v>1292</v>
      </c>
    </row>
    <row r="1027" spans="3:3" s="88" customFormat="1">
      <c r="C1027" s="100" t="s">
        <v>1293</v>
      </c>
    </row>
    <row r="1028" spans="3:3" s="88" customFormat="1">
      <c r="C1028" s="100" t="s">
        <v>1294</v>
      </c>
    </row>
    <row r="1029" spans="3:3" s="88" customFormat="1">
      <c r="C1029" s="100" t="s">
        <v>1295</v>
      </c>
    </row>
    <row r="1030" spans="3:3" s="88" customFormat="1">
      <c r="C1030" s="100" t="s">
        <v>1296</v>
      </c>
    </row>
    <row r="1031" spans="3:3" s="88" customFormat="1">
      <c r="C1031" s="100" t="s">
        <v>1297</v>
      </c>
    </row>
    <row r="1032" spans="3:3" s="88" customFormat="1">
      <c r="C1032" s="100" t="s">
        <v>1298</v>
      </c>
    </row>
    <row r="1033" spans="3:3" s="88" customFormat="1">
      <c r="C1033" s="100" t="s">
        <v>1299</v>
      </c>
    </row>
    <row r="1034" spans="3:3" s="88" customFormat="1">
      <c r="C1034" s="100" t="s">
        <v>1300</v>
      </c>
    </row>
    <row r="1035" spans="3:3" s="88" customFormat="1">
      <c r="C1035" s="100" t="s">
        <v>1301</v>
      </c>
    </row>
    <row r="1036" spans="3:3" s="88" customFormat="1">
      <c r="C1036" s="100" t="s">
        <v>1302</v>
      </c>
    </row>
    <row r="1037" spans="3:3" s="88" customFormat="1">
      <c r="C1037" s="100" t="s">
        <v>1303</v>
      </c>
    </row>
    <row r="1038" spans="3:3" s="88" customFormat="1">
      <c r="C1038" s="100" t="s">
        <v>1304</v>
      </c>
    </row>
    <row r="1039" spans="3:3" s="88" customFormat="1">
      <c r="C1039" s="100" t="s">
        <v>1305</v>
      </c>
    </row>
    <row r="1040" spans="3:3" s="88" customFormat="1">
      <c r="C1040" s="100" t="s">
        <v>1306</v>
      </c>
    </row>
    <row r="1041" spans="3:3" s="88" customFormat="1">
      <c r="C1041" s="100" t="s">
        <v>1307</v>
      </c>
    </row>
    <row r="1042" spans="3:3" s="88" customFormat="1">
      <c r="C1042" s="100" t="s">
        <v>1308</v>
      </c>
    </row>
    <row r="1043" spans="3:3" s="88" customFormat="1">
      <c r="C1043" s="100" t="s">
        <v>1309</v>
      </c>
    </row>
    <row r="1044" spans="3:3" s="88" customFormat="1">
      <c r="C1044" s="100" t="s">
        <v>1310</v>
      </c>
    </row>
    <row r="1045" spans="3:3" s="88" customFormat="1">
      <c r="C1045" s="100" t="s">
        <v>1311</v>
      </c>
    </row>
    <row r="1046" spans="3:3" s="88" customFormat="1">
      <c r="C1046" s="100" t="s">
        <v>1312</v>
      </c>
    </row>
    <row r="1047" spans="3:3" s="88" customFormat="1">
      <c r="C1047" s="100" t="s">
        <v>1313</v>
      </c>
    </row>
    <row r="1048" spans="3:3" s="88" customFormat="1">
      <c r="C1048" s="100" t="s">
        <v>1314</v>
      </c>
    </row>
    <row r="1049" spans="3:3" s="88" customFormat="1">
      <c r="C1049" s="100" t="s">
        <v>1315</v>
      </c>
    </row>
    <row r="1050" spans="3:3" s="88" customFormat="1">
      <c r="C1050" s="100" t="s">
        <v>1316</v>
      </c>
    </row>
    <row r="1051" spans="3:3" s="88" customFormat="1">
      <c r="C1051" s="100" t="s">
        <v>1317</v>
      </c>
    </row>
    <row r="1052" spans="3:3" s="88" customFormat="1">
      <c r="C1052" s="100" t="s">
        <v>1318</v>
      </c>
    </row>
    <row r="1053" spans="3:3" s="88" customFormat="1">
      <c r="C1053" s="100" t="s">
        <v>1319</v>
      </c>
    </row>
    <row r="1054" spans="3:3" s="88" customFormat="1">
      <c r="C1054" s="100" t="s">
        <v>1320</v>
      </c>
    </row>
    <row r="1055" spans="3:3" s="88" customFormat="1">
      <c r="C1055" s="100" t="s">
        <v>1321</v>
      </c>
    </row>
    <row r="1056" spans="3:3" s="88" customFormat="1">
      <c r="C1056" s="100" t="s">
        <v>1322</v>
      </c>
    </row>
    <row r="1057" spans="3:3" s="88" customFormat="1">
      <c r="C1057" s="100" t="s">
        <v>1323</v>
      </c>
    </row>
    <row r="1058" spans="3:3" s="88" customFormat="1">
      <c r="C1058" s="100" t="s">
        <v>1324</v>
      </c>
    </row>
    <row r="1059" spans="3:3" s="88" customFormat="1">
      <c r="C1059" s="100" t="s">
        <v>1325</v>
      </c>
    </row>
    <row r="1060" spans="3:3" s="88" customFormat="1">
      <c r="C1060" s="100" t="s">
        <v>1326</v>
      </c>
    </row>
    <row r="1061" spans="3:3" s="88" customFormat="1">
      <c r="C1061" s="100" t="s">
        <v>1327</v>
      </c>
    </row>
    <row r="1062" spans="3:3" s="88" customFormat="1">
      <c r="C1062" s="100" t="s">
        <v>1328</v>
      </c>
    </row>
    <row r="1063" spans="3:3" s="88" customFormat="1">
      <c r="C1063" s="100" t="s">
        <v>1329</v>
      </c>
    </row>
    <row r="1064" spans="3:3" s="88" customFormat="1">
      <c r="C1064" s="100" t="s">
        <v>1330</v>
      </c>
    </row>
    <row r="1065" spans="3:3" s="88" customFormat="1">
      <c r="C1065" s="100" t="s">
        <v>1331</v>
      </c>
    </row>
    <row r="1066" spans="3:3" s="88" customFormat="1">
      <c r="C1066" s="100" t="s">
        <v>1332</v>
      </c>
    </row>
    <row r="1067" spans="3:3" s="88" customFormat="1">
      <c r="C1067" s="100" t="s">
        <v>1333</v>
      </c>
    </row>
    <row r="1068" spans="3:3" s="88" customFormat="1">
      <c r="C1068" s="100" t="s">
        <v>1334</v>
      </c>
    </row>
    <row r="1069" spans="3:3" s="88" customFormat="1">
      <c r="C1069" s="100" t="s">
        <v>1335</v>
      </c>
    </row>
    <row r="1070" spans="3:3" s="88" customFormat="1">
      <c r="C1070" s="100" t="s">
        <v>1336</v>
      </c>
    </row>
    <row r="1071" spans="3:3" s="88" customFormat="1">
      <c r="C1071" s="100" t="s">
        <v>1337</v>
      </c>
    </row>
    <row r="1072" spans="3:3" s="88" customFormat="1">
      <c r="C1072" s="100" t="s">
        <v>1338</v>
      </c>
    </row>
    <row r="1073" spans="3:4" s="88" customFormat="1">
      <c r="C1073" s="100" t="s">
        <v>1339</v>
      </c>
    </row>
    <row r="1074" spans="3:4" s="88" customFormat="1">
      <c r="C1074" s="100" t="s">
        <v>1340</v>
      </c>
    </row>
    <row r="1075" spans="3:4" s="88" customFormat="1">
      <c r="C1075" s="100" t="s">
        <v>1341</v>
      </c>
    </row>
    <row r="1076" spans="3:4" s="88" customFormat="1">
      <c r="C1076" s="100" t="s">
        <v>1342</v>
      </c>
    </row>
    <row r="1077" spans="3:4" s="88" customFormat="1">
      <c r="C1077" s="100" t="s">
        <v>1343</v>
      </c>
    </row>
    <row r="1078" spans="3:4" s="88" customFormat="1">
      <c r="C1078" s="100" t="s">
        <v>1344</v>
      </c>
    </row>
    <row r="1079" spans="3:4" s="88" customFormat="1">
      <c r="C1079" s="100" t="s">
        <v>1345</v>
      </c>
    </row>
    <row r="1080" spans="3:4" s="88" customFormat="1">
      <c r="C1080" s="100" t="s">
        <v>1346</v>
      </c>
    </row>
    <row r="1081" spans="3:4" s="88" customFormat="1">
      <c r="C1081" s="100" t="s">
        <v>1347</v>
      </c>
    </row>
    <row r="1082" spans="3:4" s="88" customFormat="1">
      <c r="C1082" s="100" t="s">
        <v>1348</v>
      </c>
    </row>
    <row r="1083" spans="3:4" s="88" customFormat="1">
      <c r="C1083" s="100" t="s">
        <v>1349</v>
      </c>
      <c r="D1083" s="95"/>
    </row>
    <row r="1084" spans="3:4" s="88" customFormat="1">
      <c r="C1084" s="100" t="s">
        <v>1350</v>
      </c>
      <c r="D1084" s="95"/>
    </row>
    <row r="1085" spans="3:4" s="88" customFormat="1">
      <c r="C1085" s="100" t="s">
        <v>1351</v>
      </c>
      <c r="D1085" s="95"/>
    </row>
    <row r="1086" spans="3:4" s="88" customFormat="1">
      <c r="C1086" s="100"/>
      <c r="D1086" s="658"/>
    </row>
    <row r="1087" spans="3:4" s="88" customFormat="1">
      <c r="C1087" s="100"/>
      <c r="D1087" s="658"/>
    </row>
    <row r="1088" spans="3:4" s="88" customFormat="1">
      <c r="C1088" s="100">
        <v>9</v>
      </c>
      <c r="D1088" s="658"/>
    </row>
    <row r="1089" spans="3:11" s="88" customFormat="1">
      <c r="C1089" s="100" t="s">
        <v>462</v>
      </c>
      <c r="D1089" s="95"/>
    </row>
    <row r="1090" spans="3:11" s="88" customFormat="1">
      <c r="C1090" s="100" t="s">
        <v>484</v>
      </c>
      <c r="D1090" s="95"/>
    </row>
    <row r="1091" spans="3:11" s="88" customFormat="1">
      <c r="C1091" s="100" t="s">
        <v>1352</v>
      </c>
      <c r="D1091" s="95"/>
    </row>
    <row r="1092" spans="3:11" s="88" customFormat="1">
      <c r="C1092" s="100" t="s">
        <v>1353</v>
      </c>
      <c r="D1092" s="95"/>
    </row>
    <row r="1093" spans="3:11" s="88" customFormat="1">
      <c r="C1093" s="100" t="s">
        <v>1354</v>
      </c>
      <c r="D1093" s="95"/>
    </row>
    <row r="1094" spans="3:11" s="88" customFormat="1">
      <c r="C1094" s="100" t="s">
        <v>1355</v>
      </c>
      <c r="D1094" s="95"/>
    </row>
    <row r="1095" spans="3:11" s="88" customFormat="1">
      <c r="C1095" s="100" t="s">
        <v>1356</v>
      </c>
      <c r="D1095" s="95"/>
    </row>
    <row r="1097" spans="3:11" s="88" customFormat="1">
      <c r="C1097" s="100">
        <v>10</v>
      </c>
      <c r="D1097" s="658"/>
    </row>
    <row r="1098" spans="3:11" s="88" customFormat="1">
      <c r="C1098" s="100" t="s">
        <v>486</v>
      </c>
      <c r="D1098" s="95"/>
    </row>
    <row r="1099" spans="3:11" s="88" customFormat="1">
      <c r="C1099" s="100" t="s">
        <v>1357</v>
      </c>
      <c r="D1099" s="95"/>
      <c r="E1099" s="95"/>
      <c r="F1099" s="95"/>
      <c r="G1099" s="95"/>
      <c r="H1099" s="95"/>
      <c r="I1099" s="95"/>
      <c r="J1099" s="95"/>
      <c r="K1099" s="95"/>
    </row>
    <row r="1100" spans="3:11" s="88" customFormat="1">
      <c r="C1100" s="100" t="s">
        <v>1358</v>
      </c>
      <c r="D1100" s="95"/>
      <c r="E1100" s="95"/>
      <c r="F1100" s="95"/>
      <c r="G1100" s="95"/>
      <c r="H1100" s="95"/>
      <c r="I1100" s="95"/>
      <c r="J1100" s="95"/>
      <c r="K1100" s="95"/>
    </row>
    <row r="1101" spans="3:11" s="88" customFormat="1">
      <c r="C1101" s="100" t="s">
        <v>1359</v>
      </c>
      <c r="D1101" s="95"/>
      <c r="E1101" s="95"/>
      <c r="F1101" s="95"/>
      <c r="G1101" s="95"/>
      <c r="H1101" s="95"/>
      <c r="I1101" s="95"/>
      <c r="J1101" s="95"/>
      <c r="K1101" s="95"/>
    </row>
    <row r="1102" spans="3:11" s="88" customFormat="1">
      <c r="C1102" s="100" t="s">
        <v>487</v>
      </c>
      <c r="D1102" s="95"/>
      <c r="E1102" s="95"/>
      <c r="F1102" s="95"/>
      <c r="G1102" s="95"/>
      <c r="H1102" s="95"/>
      <c r="I1102" s="95"/>
      <c r="J1102" s="95"/>
      <c r="K1102" s="95"/>
    </row>
    <row r="1103" spans="3:11" s="88" customFormat="1">
      <c r="C1103" s="100" t="s">
        <v>1360</v>
      </c>
      <c r="D1103" s="95"/>
      <c r="E1103" s="95"/>
      <c r="F1103" s="95"/>
      <c r="G1103" s="95"/>
      <c r="H1103" s="95"/>
      <c r="I1103" s="95"/>
      <c r="J1103" s="95"/>
      <c r="K1103" s="95"/>
    </row>
    <row r="1104" spans="3:11" s="88" customFormat="1">
      <c r="C1104" s="100" t="s">
        <v>1361</v>
      </c>
      <c r="D1104" s="95"/>
      <c r="E1104" s="95"/>
      <c r="F1104" s="95"/>
      <c r="G1104" s="95"/>
      <c r="H1104" s="95"/>
      <c r="I1104" s="95"/>
      <c r="J1104" s="95"/>
      <c r="K1104" s="95"/>
    </row>
    <row r="1105" spans="3:11" s="88" customFormat="1">
      <c r="C1105" s="100" t="s">
        <v>1362</v>
      </c>
      <c r="D1105" s="95"/>
      <c r="E1105" s="95"/>
      <c r="F1105" s="95"/>
      <c r="G1105" s="95"/>
      <c r="H1105" s="95"/>
      <c r="I1105" s="95"/>
      <c r="J1105" s="95"/>
      <c r="K1105" s="95"/>
    </row>
    <row r="1107" spans="3:11" s="88" customFormat="1">
      <c r="C1107" s="100">
        <v>11</v>
      </c>
      <c r="D1107" s="658"/>
      <c r="E1107" s="95"/>
      <c r="F1107" s="95"/>
      <c r="G1107" s="95"/>
      <c r="H1107" s="95"/>
      <c r="I1107" s="95"/>
      <c r="J1107" s="95"/>
      <c r="K1107" s="95"/>
    </row>
    <row r="1108" spans="3:11" s="88" customFormat="1">
      <c r="C1108" s="100" t="s">
        <v>569</v>
      </c>
      <c r="D1108" s="95"/>
      <c r="E1108" s="95"/>
      <c r="F1108" s="95"/>
      <c r="G1108" s="95"/>
      <c r="H1108" s="95"/>
      <c r="I1108" s="95"/>
      <c r="J1108" s="95"/>
      <c r="K1108" s="95"/>
    </row>
    <row r="1113" spans="3:11" s="88" customFormat="1">
      <c r="C1113" s="100"/>
      <c r="D1113" s="95"/>
      <c r="E1113" s="95"/>
      <c r="F1113" s="95"/>
      <c r="G1113" s="95"/>
      <c r="H1113" s="95"/>
      <c r="I1113" s="95"/>
      <c r="J1113" s="95"/>
      <c r="K1113" s="285" t="e">
        <f>K1109+K1096+K1086+K921+K911+K846+K837+K831+K570+#REF!</f>
        <v>#REF!</v>
      </c>
    </row>
  </sheetData>
  <sheetProtection formatCells="0" formatColumns="0" formatRows="0" insertColumns="0" insertRows="0" insertHyperlinks="0" deleteColumns="0" deleteRows="0" sort="0" autoFilter="0" pivotTables="0"/>
  <mergeCells count="41">
    <mergeCell ref="S14:T14"/>
    <mergeCell ref="U14:V14"/>
    <mergeCell ref="AI14:AJ14"/>
    <mergeCell ref="W14:X14"/>
    <mergeCell ref="Y14:Z14"/>
    <mergeCell ref="AA14:AB14"/>
    <mergeCell ref="AC14:AD14"/>
    <mergeCell ref="AE14:AF14"/>
    <mergeCell ref="AG14:AH14"/>
    <mergeCell ref="C22:L22"/>
    <mergeCell ref="A18:A19"/>
    <mergeCell ref="C18:C19"/>
    <mergeCell ref="D18:D19"/>
    <mergeCell ref="A1:AN3"/>
    <mergeCell ref="A10:AN10"/>
    <mergeCell ref="A11:AN12"/>
    <mergeCell ref="E13:AN13"/>
    <mergeCell ref="AK14:AL14"/>
    <mergeCell ref="AM14:AN14"/>
    <mergeCell ref="A4:AN4"/>
    <mergeCell ref="A5:AN5"/>
    <mergeCell ref="A6:AN6"/>
    <mergeCell ref="B8:AN8"/>
    <mergeCell ref="A9:AN9"/>
    <mergeCell ref="A7:AN7"/>
    <mergeCell ref="A13:A15"/>
    <mergeCell ref="B13:B15"/>
    <mergeCell ref="C13:C15"/>
    <mergeCell ref="D13:D15"/>
    <mergeCell ref="AN20:AN21"/>
    <mergeCell ref="C16:C17"/>
    <mergeCell ref="A16:A17"/>
    <mergeCell ref="B16:B17"/>
    <mergeCell ref="D16:D17"/>
    <mergeCell ref="K14:L14"/>
    <mergeCell ref="E14:F14"/>
    <mergeCell ref="I14:J14"/>
    <mergeCell ref="M14:N14"/>
    <mergeCell ref="O14:P14"/>
    <mergeCell ref="G14:H14"/>
    <mergeCell ref="Q14:R14"/>
  </mergeCells>
  <phoneticPr fontId="32" type="noConversion"/>
  <printOptions horizontalCentered="1"/>
  <pageMargins left="0" right="0" top="0" bottom="0" header="0" footer="0"/>
  <pageSetup paperSize="9" scale="23" orientation="landscape" r:id="rId1"/>
  <rowBreaks count="1" manualBreakCount="1">
    <brk id="27" max="4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Planilha10">
    <tabColor theme="7" tint="0.39997558519241921"/>
  </sheetPr>
  <dimension ref="B1:Q552"/>
  <sheetViews>
    <sheetView topLeftCell="A509" zoomScale="55" zoomScaleNormal="55" workbookViewId="0">
      <selection activeCell="A343" sqref="A343:IV346"/>
    </sheetView>
  </sheetViews>
  <sheetFormatPr defaultColWidth="9.140625" defaultRowHeight="12.75"/>
  <cols>
    <col min="1" max="1" width="5.7109375" style="343" customWidth="1"/>
    <col min="2" max="2" width="9.140625" style="343"/>
    <col min="3" max="3" width="14.28515625" style="343" customWidth="1"/>
    <col min="4" max="4" width="29.7109375" style="343" customWidth="1"/>
    <col min="5" max="5" width="16.28515625" style="343" customWidth="1"/>
    <col min="6" max="6" width="20" style="343" customWidth="1"/>
    <col min="7" max="7" width="12.85546875" style="343" customWidth="1"/>
    <col min="8" max="8" width="21.7109375" style="343" customWidth="1"/>
    <col min="9" max="9" width="3" style="343" customWidth="1"/>
    <col min="10" max="10" width="3.85546875" style="343" customWidth="1"/>
    <col min="11" max="11" width="8.85546875" style="343" customWidth="1"/>
    <col min="12" max="12" width="12.28515625" style="343" bestFit="1" customWidth="1"/>
    <col min="13" max="13" width="4.85546875" style="343" customWidth="1"/>
    <col min="14" max="16384" width="9.140625" style="343"/>
  </cols>
  <sheetData>
    <row r="1" spans="2:12" ht="21" thickBot="1">
      <c r="B1" s="933" t="s">
        <v>465</v>
      </c>
      <c r="C1" s="934"/>
      <c r="D1" s="934"/>
      <c r="E1" s="934"/>
      <c r="F1" s="934"/>
      <c r="G1" s="934"/>
      <c r="H1" s="934"/>
      <c r="I1" s="934"/>
      <c r="J1" s="934"/>
      <c r="K1" s="934"/>
      <c r="L1" s="935"/>
    </row>
    <row r="2" spans="2:12" ht="22.7" customHeight="1">
      <c r="B2" s="936" t="s">
        <v>520</v>
      </c>
      <c r="C2" s="937"/>
      <c r="D2" s="937"/>
      <c r="E2" s="937"/>
      <c r="F2" s="937"/>
      <c r="G2" s="937"/>
      <c r="H2" s="937"/>
      <c r="I2" s="937"/>
      <c r="J2" s="937"/>
      <c r="K2" s="937"/>
      <c r="L2" s="938"/>
    </row>
    <row r="3" spans="2:12" ht="21.2" customHeight="1">
      <c r="B3" s="939" t="s">
        <v>521</v>
      </c>
      <c r="C3" s="940"/>
      <c r="D3" s="940"/>
      <c r="E3" s="940"/>
      <c r="F3" s="940"/>
      <c r="G3" s="940"/>
      <c r="H3" s="940"/>
      <c r="I3" s="940"/>
      <c r="J3" s="940"/>
      <c r="K3" s="940"/>
      <c r="L3" s="941"/>
    </row>
    <row r="4" spans="2:12" ht="15.75">
      <c r="B4" s="419" t="s">
        <v>6</v>
      </c>
      <c r="C4" s="942" t="s">
        <v>466</v>
      </c>
      <c r="D4" s="943"/>
      <c r="E4" s="943"/>
      <c r="F4" s="943"/>
      <c r="G4" s="943"/>
      <c r="H4" s="943"/>
      <c r="I4" s="420"/>
      <c r="J4" s="420"/>
      <c r="K4" s="421" t="s">
        <v>347</v>
      </c>
      <c r="L4" s="422" t="s">
        <v>467</v>
      </c>
    </row>
    <row r="5" spans="2:12" ht="15.75">
      <c r="B5" s="423" t="s">
        <v>260</v>
      </c>
      <c r="C5" s="944" t="s">
        <v>468</v>
      </c>
      <c r="D5" s="944"/>
      <c r="E5" s="944"/>
      <c r="F5" s="944"/>
      <c r="G5" s="944"/>
      <c r="H5" s="944"/>
      <c r="I5" s="424"/>
      <c r="J5" s="424"/>
      <c r="K5" s="425"/>
      <c r="L5" s="426"/>
    </row>
    <row r="6" spans="2:12">
      <c r="B6" s="344"/>
      <c r="C6" s="345"/>
      <c r="D6" s="345"/>
      <c r="E6" s="345"/>
      <c r="F6" s="345"/>
      <c r="G6" s="345"/>
      <c r="H6" s="345"/>
      <c r="I6" s="345"/>
      <c r="J6" s="345"/>
      <c r="K6" s="346"/>
      <c r="L6" s="347"/>
    </row>
    <row r="7" spans="2:12" ht="15.75">
      <c r="B7" s="427" t="s">
        <v>469</v>
      </c>
      <c r="C7" s="945" t="s">
        <v>470</v>
      </c>
      <c r="D7" s="945"/>
      <c r="E7" s="945"/>
      <c r="F7" s="945"/>
      <c r="G7" s="945"/>
      <c r="H7" s="945"/>
      <c r="I7" s="428"/>
      <c r="J7" s="428"/>
      <c r="K7" s="429"/>
      <c r="L7" s="430"/>
    </row>
    <row r="8" spans="2:12">
      <c r="B8" s="344"/>
      <c r="C8" s="345"/>
      <c r="D8" s="345"/>
      <c r="E8" s="345"/>
      <c r="F8" s="345"/>
      <c r="G8" s="345"/>
      <c r="H8" s="345"/>
      <c r="I8" s="345"/>
      <c r="J8" s="345"/>
      <c r="K8" s="346"/>
      <c r="L8" s="347"/>
    </row>
    <row r="9" spans="2:12" ht="15.75" customHeight="1">
      <c r="B9" s="431" t="s">
        <v>328</v>
      </c>
      <c r="C9" s="948" t="s">
        <v>471</v>
      </c>
      <c r="D9" s="948"/>
      <c r="E9" s="948"/>
      <c r="F9" s="948"/>
      <c r="G9" s="948"/>
      <c r="H9" s="948"/>
      <c r="I9" s="432"/>
      <c r="J9" s="432"/>
      <c r="K9" s="433" t="s">
        <v>472</v>
      </c>
      <c r="L9" s="434">
        <f>G40</f>
        <v>188</v>
      </c>
    </row>
    <row r="10" spans="2:12">
      <c r="B10" s="344"/>
      <c r="C10" s="345"/>
      <c r="K10" s="346"/>
      <c r="L10" s="347"/>
    </row>
    <row r="11" spans="2:12">
      <c r="B11" s="344"/>
      <c r="C11" s="345"/>
      <c r="K11" s="346"/>
      <c r="L11" s="347"/>
    </row>
    <row r="12" spans="2:12">
      <c r="B12" s="344"/>
      <c r="C12" s="345"/>
      <c r="K12" s="346"/>
      <c r="L12" s="347"/>
    </row>
    <row r="13" spans="2:12">
      <c r="B13" s="344"/>
      <c r="C13" s="345"/>
      <c r="K13" s="346"/>
      <c r="L13" s="347"/>
    </row>
    <row r="14" spans="2:12">
      <c r="B14" s="344"/>
      <c r="C14" s="345"/>
      <c r="K14" s="346"/>
      <c r="L14" s="347"/>
    </row>
    <row r="15" spans="2:12">
      <c r="B15" s="344"/>
      <c r="C15" s="345"/>
      <c r="K15" s="346"/>
      <c r="L15" s="347"/>
    </row>
    <row r="16" spans="2:12">
      <c r="B16" s="344"/>
      <c r="C16" s="345"/>
      <c r="K16" s="346"/>
      <c r="L16" s="347"/>
    </row>
    <row r="17" spans="2:12">
      <c r="B17" s="344"/>
      <c r="C17" s="345"/>
      <c r="K17" s="346"/>
      <c r="L17" s="347"/>
    </row>
    <row r="18" spans="2:12">
      <c r="B18" s="344"/>
      <c r="C18" s="345"/>
      <c r="K18" s="346"/>
      <c r="L18" s="347"/>
    </row>
    <row r="19" spans="2:12">
      <c r="B19" s="344"/>
      <c r="C19" s="345"/>
      <c r="K19" s="346"/>
      <c r="L19" s="347"/>
    </row>
    <row r="20" spans="2:12">
      <c r="B20" s="344"/>
      <c r="C20" s="345"/>
      <c r="K20" s="346"/>
      <c r="L20" s="347"/>
    </row>
    <row r="21" spans="2:12">
      <c r="B21" s="344"/>
      <c r="C21" s="345"/>
      <c r="K21" s="346"/>
      <c r="L21" s="347"/>
    </row>
    <row r="22" spans="2:12">
      <c r="B22" s="344"/>
      <c r="C22" s="345"/>
      <c r="K22" s="346"/>
      <c r="L22" s="347"/>
    </row>
    <row r="23" spans="2:12">
      <c r="B23" s="344"/>
      <c r="C23" s="345"/>
      <c r="K23" s="346"/>
      <c r="L23" s="347"/>
    </row>
    <row r="24" spans="2:12">
      <c r="B24" s="344"/>
      <c r="C24" s="345"/>
      <c r="K24" s="346"/>
      <c r="L24" s="347"/>
    </row>
    <row r="25" spans="2:12">
      <c r="B25" s="344"/>
      <c r="C25" s="345"/>
      <c r="K25" s="346"/>
      <c r="L25" s="347"/>
    </row>
    <row r="26" spans="2:12">
      <c r="B26" s="344"/>
      <c r="C26" s="345"/>
      <c r="K26" s="346"/>
      <c r="L26" s="347"/>
    </row>
    <row r="27" spans="2:12">
      <c r="B27" s="344"/>
      <c r="C27" s="345"/>
      <c r="K27" s="346"/>
      <c r="L27" s="347"/>
    </row>
    <row r="28" spans="2:12">
      <c r="B28" s="344"/>
      <c r="C28" s="345"/>
      <c r="K28" s="346"/>
      <c r="L28" s="347"/>
    </row>
    <row r="29" spans="2:12">
      <c r="B29" s="344"/>
      <c r="C29" s="345"/>
      <c r="K29" s="346"/>
      <c r="L29" s="347"/>
    </row>
    <row r="30" spans="2:12">
      <c r="B30" s="344"/>
      <c r="C30" s="345"/>
      <c r="K30" s="346"/>
      <c r="L30" s="347"/>
    </row>
    <row r="31" spans="2:12">
      <c r="B31" s="344"/>
      <c r="C31" s="345"/>
      <c r="K31" s="346"/>
      <c r="L31" s="347"/>
    </row>
    <row r="32" spans="2:12">
      <c r="B32" s="344"/>
      <c r="C32" s="345"/>
      <c r="K32" s="346"/>
      <c r="L32" s="347"/>
    </row>
    <row r="33" spans="2:12">
      <c r="B33" s="344"/>
      <c r="C33" s="345"/>
      <c r="K33" s="346"/>
      <c r="L33" s="347"/>
    </row>
    <row r="34" spans="2:12">
      <c r="B34" s="344"/>
      <c r="C34" s="345"/>
      <c r="K34" s="346"/>
      <c r="L34" s="347"/>
    </row>
    <row r="35" spans="2:12">
      <c r="B35" s="344"/>
      <c r="C35" s="345"/>
      <c r="K35" s="346"/>
      <c r="L35" s="347"/>
    </row>
    <row r="36" spans="2:12">
      <c r="B36" s="344"/>
      <c r="C36" s="345"/>
      <c r="K36" s="346"/>
      <c r="L36" s="347"/>
    </row>
    <row r="37" spans="2:12" ht="18">
      <c r="B37" s="360"/>
      <c r="C37" s="953"/>
      <c r="D37" s="954" t="s">
        <v>522</v>
      </c>
      <c r="E37" s="954"/>
      <c r="F37" s="954"/>
      <c r="G37" s="955" t="s">
        <v>523</v>
      </c>
      <c r="H37" s="955"/>
      <c r="K37" s="351"/>
      <c r="L37" s="352"/>
    </row>
    <row r="38" spans="2:12" ht="15.75">
      <c r="B38" s="360"/>
      <c r="C38" s="953"/>
      <c r="D38" s="956" t="s">
        <v>250</v>
      </c>
      <c r="E38" s="956"/>
      <c r="F38" s="435" t="s">
        <v>524</v>
      </c>
      <c r="G38" s="955"/>
      <c r="H38" s="955"/>
      <c r="K38" s="351"/>
      <c r="L38" s="352"/>
    </row>
    <row r="39" spans="2:12" ht="24.75" customHeight="1">
      <c r="B39" s="360"/>
      <c r="C39" s="364"/>
      <c r="D39" s="957" t="s">
        <v>525</v>
      </c>
      <c r="E39" s="957"/>
      <c r="F39" s="436" t="s">
        <v>526</v>
      </c>
      <c r="G39" s="958" t="s">
        <v>527</v>
      </c>
      <c r="H39" s="958"/>
      <c r="K39" s="351"/>
      <c r="L39" s="352"/>
    </row>
    <row r="40" spans="2:12" ht="18">
      <c r="B40" s="363"/>
      <c r="D40" s="946" t="s">
        <v>528</v>
      </c>
      <c r="E40" s="946"/>
      <c r="F40" s="946"/>
      <c r="G40" s="947">
        <f>9.4*20</f>
        <v>188</v>
      </c>
      <c r="H40" s="947"/>
      <c r="K40" s="353"/>
      <c r="L40" s="354"/>
    </row>
    <row r="41" spans="2:12">
      <c r="B41" s="344"/>
      <c r="C41" s="345"/>
      <c r="K41" s="346"/>
      <c r="L41" s="347"/>
    </row>
    <row r="42" spans="2:12" ht="15.75">
      <c r="B42" s="427" t="s">
        <v>478</v>
      </c>
      <c r="C42" s="945" t="s">
        <v>479</v>
      </c>
      <c r="D42" s="945"/>
      <c r="E42" s="945"/>
      <c r="F42" s="945"/>
      <c r="G42" s="945"/>
      <c r="H42" s="945"/>
      <c r="I42" s="428"/>
      <c r="J42" s="428"/>
      <c r="K42" s="429"/>
      <c r="L42" s="430"/>
    </row>
    <row r="43" spans="2:12">
      <c r="B43" s="344"/>
      <c r="C43" s="345"/>
      <c r="K43" s="346"/>
      <c r="L43" s="347"/>
    </row>
    <row r="44" spans="2:12">
      <c r="B44" s="344"/>
      <c r="C44" s="345"/>
      <c r="K44" s="346"/>
      <c r="L44" s="347"/>
    </row>
    <row r="45" spans="2:12">
      <c r="B45" s="344"/>
      <c r="C45" s="345"/>
      <c r="K45" s="346"/>
      <c r="L45" s="347"/>
    </row>
    <row r="46" spans="2:12">
      <c r="B46" s="344"/>
      <c r="C46" s="345"/>
      <c r="K46" s="346"/>
      <c r="L46" s="347"/>
    </row>
    <row r="47" spans="2:12">
      <c r="B47" s="344"/>
      <c r="C47" s="345"/>
      <c r="K47" s="346"/>
      <c r="L47" s="347"/>
    </row>
    <row r="48" spans="2:12">
      <c r="B48" s="344"/>
      <c r="C48" s="345"/>
      <c r="K48" s="346"/>
      <c r="L48" s="347"/>
    </row>
    <row r="49" spans="2:12">
      <c r="B49" s="344"/>
      <c r="C49" s="345"/>
      <c r="K49" s="346"/>
      <c r="L49" s="347"/>
    </row>
    <row r="50" spans="2:12">
      <c r="B50" s="344"/>
      <c r="C50" s="345"/>
      <c r="K50" s="346"/>
      <c r="L50" s="347"/>
    </row>
    <row r="51" spans="2:12">
      <c r="B51" s="344"/>
      <c r="C51" s="345"/>
      <c r="K51" s="346"/>
      <c r="L51" s="347"/>
    </row>
    <row r="52" spans="2:12">
      <c r="B52" s="344"/>
      <c r="C52" s="345"/>
      <c r="K52" s="346"/>
      <c r="L52" s="347"/>
    </row>
    <row r="53" spans="2:12">
      <c r="B53" s="344"/>
      <c r="C53" s="345"/>
      <c r="K53" s="346"/>
      <c r="L53" s="347"/>
    </row>
    <row r="54" spans="2:12">
      <c r="B54" s="344"/>
      <c r="C54" s="345"/>
      <c r="K54" s="346"/>
      <c r="L54" s="347"/>
    </row>
    <row r="55" spans="2:12">
      <c r="B55" s="344"/>
      <c r="C55" s="345"/>
      <c r="K55" s="346"/>
      <c r="L55" s="347"/>
    </row>
    <row r="56" spans="2:12">
      <c r="B56" s="344"/>
      <c r="C56" s="345"/>
      <c r="K56" s="346"/>
      <c r="L56" s="347"/>
    </row>
    <row r="57" spans="2:12">
      <c r="B57" s="344"/>
      <c r="C57" s="345"/>
      <c r="K57" s="346"/>
      <c r="L57" s="347"/>
    </row>
    <row r="58" spans="2:12">
      <c r="B58" s="344"/>
      <c r="C58" s="345"/>
      <c r="K58" s="346"/>
      <c r="L58" s="347"/>
    </row>
    <row r="59" spans="2:12">
      <c r="B59" s="344"/>
      <c r="C59" s="345"/>
      <c r="K59" s="346"/>
      <c r="L59" s="347"/>
    </row>
    <row r="60" spans="2:12">
      <c r="B60" s="344"/>
      <c r="C60" s="345"/>
      <c r="K60" s="346"/>
      <c r="L60" s="347"/>
    </row>
    <row r="61" spans="2:12">
      <c r="B61" s="344"/>
      <c r="C61" s="345"/>
      <c r="K61" s="346"/>
      <c r="L61" s="347"/>
    </row>
    <row r="62" spans="2:12">
      <c r="B62" s="344"/>
      <c r="C62" s="345"/>
      <c r="K62" s="346"/>
      <c r="L62" s="347"/>
    </row>
    <row r="63" spans="2:12">
      <c r="B63" s="344"/>
      <c r="C63" s="345"/>
      <c r="K63" s="346"/>
      <c r="L63" s="347"/>
    </row>
    <row r="64" spans="2:12">
      <c r="B64" s="344"/>
      <c r="C64" s="345"/>
      <c r="K64" s="346"/>
      <c r="L64" s="347"/>
    </row>
    <row r="65" spans="2:12">
      <c r="B65" s="344"/>
      <c r="C65" s="345"/>
      <c r="K65" s="346"/>
      <c r="L65" s="347"/>
    </row>
    <row r="66" spans="2:12">
      <c r="B66" s="344"/>
      <c r="C66" s="345"/>
      <c r="K66" s="346"/>
      <c r="L66" s="347"/>
    </row>
    <row r="67" spans="2:12">
      <c r="B67" s="344"/>
      <c r="C67" s="345"/>
      <c r="K67" s="346"/>
      <c r="L67" s="347"/>
    </row>
    <row r="68" spans="2:12" ht="15.75" customHeight="1">
      <c r="B68" s="431" t="s">
        <v>176</v>
      </c>
      <c r="C68" s="948" t="s">
        <v>529</v>
      </c>
      <c r="D68" s="948"/>
      <c r="E68" s="948"/>
      <c r="F68" s="948"/>
      <c r="G68" s="948"/>
      <c r="H68" s="948"/>
      <c r="I68" s="432"/>
      <c r="J68" s="432"/>
      <c r="K68" s="433" t="s">
        <v>2</v>
      </c>
      <c r="L68" s="434">
        <f>H98</f>
        <v>61.2</v>
      </c>
    </row>
    <row r="69" spans="2:12" ht="13.5" thickBot="1">
      <c r="B69" s="363"/>
      <c r="C69" s="362"/>
      <c r="K69" s="355"/>
      <c r="L69" s="367"/>
    </row>
    <row r="70" spans="2:12" ht="16.5" thickBot="1">
      <c r="B70" s="363"/>
      <c r="C70" s="375"/>
      <c r="D70" s="949" t="s">
        <v>530</v>
      </c>
      <c r="E70" s="950"/>
      <c r="F70" s="950"/>
      <c r="G70" s="950"/>
      <c r="H70" s="951"/>
      <c r="K70" s="355"/>
      <c r="L70" s="356"/>
    </row>
    <row r="71" spans="2:12" ht="11.25" customHeight="1" thickBot="1">
      <c r="B71" s="363"/>
      <c r="C71" s="375"/>
      <c r="D71" s="952"/>
      <c r="E71" s="952"/>
      <c r="F71" s="952"/>
      <c r="G71" s="952"/>
      <c r="H71" s="952"/>
      <c r="K71" s="355"/>
      <c r="L71" s="356"/>
    </row>
    <row r="72" spans="2:12" ht="15.75" thickBot="1">
      <c r="B72" s="363"/>
      <c r="C72" s="364"/>
      <c r="D72" s="959" t="s">
        <v>531</v>
      </c>
      <c r="E72" s="960"/>
      <c r="F72" s="960"/>
      <c r="G72" s="960"/>
      <c r="H72" s="961"/>
      <c r="K72" s="355"/>
      <c r="L72" s="357"/>
    </row>
    <row r="73" spans="2:12" ht="15">
      <c r="B73" s="363"/>
      <c r="C73" s="364"/>
      <c r="D73" s="962" t="s">
        <v>481</v>
      </c>
      <c r="E73" s="963"/>
      <c r="F73" s="963"/>
      <c r="G73" s="963"/>
      <c r="H73" s="964"/>
      <c r="K73" s="355"/>
      <c r="L73" s="357"/>
    </row>
    <row r="74" spans="2:12" ht="15">
      <c r="B74" s="363"/>
      <c r="C74" s="364"/>
      <c r="D74" s="965" t="s">
        <v>532</v>
      </c>
      <c r="E74" s="966"/>
      <c r="F74" s="437" t="s">
        <v>533</v>
      </c>
      <c r="G74" s="437" t="s">
        <v>467</v>
      </c>
      <c r="H74" s="438" t="s">
        <v>534</v>
      </c>
      <c r="K74" s="355"/>
      <c r="L74" s="357"/>
    </row>
    <row r="75" spans="2:12" ht="18">
      <c r="B75" s="363"/>
      <c r="C75" s="364"/>
      <c r="D75" s="967">
        <v>2.84</v>
      </c>
      <c r="E75" s="968"/>
      <c r="F75" s="439">
        <v>0.84</v>
      </c>
      <c r="G75" s="440">
        <v>4</v>
      </c>
      <c r="H75" s="441">
        <f>D75*F75*G75</f>
        <v>9.5399999999999991</v>
      </c>
      <c r="K75" s="355"/>
      <c r="L75" s="357"/>
    </row>
    <row r="76" spans="2:12" ht="15">
      <c r="B76" s="363"/>
      <c r="C76" s="364"/>
      <c r="D76" s="969" t="s">
        <v>535</v>
      </c>
      <c r="E76" s="970"/>
      <c r="F76" s="970"/>
      <c r="G76" s="970"/>
      <c r="H76" s="971"/>
      <c r="K76" s="355"/>
      <c r="L76" s="357"/>
    </row>
    <row r="77" spans="2:12" ht="15">
      <c r="B77" s="363"/>
      <c r="C77" s="364"/>
      <c r="D77" s="972" t="s">
        <v>536</v>
      </c>
      <c r="E77" s="973"/>
      <c r="F77" s="437" t="s">
        <v>537</v>
      </c>
      <c r="G77" s="437" t="s">
        <v>467</v>
      </c>
      <c r="H77" s="438" t="s">
        <v>534</v>
      </c>
      <c r="K77" s="355"/>
      <c r="L77" s="357"/>
    </row>
    <row r="78" spans="2:12" ht="18">
      <c r="B78" s="363"/>
      <c r="C78" s="364"/>
      <c r="D78" s="442" t="s">
        <v>538</v>
      </c>
      <c r="E78" s="443">
        <f>2.8+2.8+0.84+0.84</f>
        <v>7.28</v>
      </c>
      <c r="F78" s="444">
        <v>0.5</v>
      </c>
      <c r="G78" s="440">
        <v>4</v>
      </c>
      <c r="H78" s="441">
        <f>E78*F78*G78</f>
        <v>14.56</v>
      </c>
      <c r="K78" s="355"/>
      <c r="L78" s="357"/>
    </row>
    <row r="79" spans="2:12" ht="18.75" thickBot="1">
      <c r="B79" s="363"/>
      <c r="C79" s="364"/>
      <c r="D79" s="445"/>
      <c r="E79" s="446"/>
      <c r="F79" s="447"/>
      <c r="G79" s="448" t="s">
        <v>21</v>
      </c>
      <c r="H79" s="449">
        <f>SUM(H75:H78)</f>
        <v>24.1</v>
      </c>
      <c r="K79" s="355"/>
      <c r="L79" s="357"/>
    </row>
    <row r="80" spans="2:12" ht="7.5" customHeight="1" thickBot="1">
      <c r="B80" s="363"/>
      <c r="C80" s="364"/>
      <c r="D80" s="450"/>
      <c r="E80" s="450"/>
      <c r="F80" s="451"/>
      <c r="G80" s="452"/>
      <c r="H80" s="453"/>
      <c r="K80" s="355"/>
      <c r="L80" s="357"/>
    </row>
    <row r="81" spans="2:12" ht="15.75" thickBot="1">
      <c r="B81" s="363"/>
      <c r="C81" s="364"/>
      <c r="D81" s="959" t="s">
        <v>539</v>
      </c>
      <c r="E81" s="960"/>
      <c r="F81" s="960"/>
      <c r="G81" s="960"/>
      <c r="H81" s="961"/>
      <c r="K81" s="355"/>
      <c r="L81" s="357"/>
    </row>
    <row r="82" spans="2:12" ht="15">
      <c r="B82" s="363"/>
      <c r="C82" s="364"/>
      <c r="D82" s="962" t="s">
        <v>481</v>
      </c>
      <c r="E82" s="963"/>
      <c r="F82" s="963"/>
      <c r="G82" s="963"/>
      <c r="H82" s="964"/>
      <c r="K82" s="355"/>
      <c r="L82" s="357"/>
    </row>
    <row r="83" spans="2:12" ht="15">
      <c r="B83" s="363"/>
      <c r="C83" s="364"/>
      <c r="D83" s="965" t="s">
        <v>532</v>
      </c>
      <c r="E83" s="966"/>
      <c r="F83" s="437" t="s">
        <v>533</v>
      </c>
      <c r="G83" s="437" t="s">
        <v>467</v>
      </c>
      <c r="H83" s="438" t="s">
        <v>534</v>
      </c>
      <c r="K83" s="355"/>
      <c r="L83" s="357"/>
    </row>
    <row r="84" spans="2:12" ht="18">
      <c r="B84" s="363"/>
      <c r="C84" s="364"/>
      <c r="D84" s="967">
        <v>1.84</v>
      </c>
      <c r="E84" s="968"/>
      <c r="F84" s="439">
        <v>0.84</v>
      </c>
      <c r="G84" s="440">
        <v>4</v>
      </c>
      <c r="H84" s="441">
        <f>D84*F84*G84</f>
        <v>6.18</v>
      </c>
      <c r="K84" s="355"/>
      <c r="L84" s="357"/>
    </row>
    <row r="85" spans="2:12" ht="15">
      <c r="B85" s="363"/>
      <c r="C85" s="364"/>
      <c r="D85" s="969" t="s">
        <v>535</v>
      </c>
      <c r="E85" s="970"/>
      <c r="F85" s="970"/>
      <c r="G85" s="970"/>
      <c r="H85" s="971"/>
      <c r="K85" s="355"/>
      <c r="L85" s="357"/>
    </row>
    <row r="86" spans="2:12" ht="15">
      <c r="B86" s="363"/>
      <c r="C86" s="364"/>
      <c r="D86" s="972" t="s">
        <v>536</v>
      </c>
      <c r="E86" s="973"/>
      <c r="F86" s="437" t="s">
        <v>537</v>
      </c>
      <c r="G86" s="437" t="s">
        <v>467</v>
      </c>
      <c r="H86" s="438" t="s">
        <v>534</v>
      </c>
      <c r="K86" s="355"/>
      <c r="L86" s="357"/>
    </row>
    <row r="87" spans="2:12" ht="18">
      <c r="B87" s="363"/>
      <c r="C87" s="364"/>
      <c r="D87" s="442" t="s">
        <v>540</v>
      </c>
      <c r="E87" s="443">
        <f>1.8+1.8+0.84+0.84</f>
        <v>5.28</v>
      </c>
      <c r="F87" s="444">
        <v>0.7</v>
      </c>
      <c r="G87" s="440">
        <v>4</v>
      </c>
      <c r="H87" s="441">
        <f>E87*F87*G87</f>
        <v>14.78</v>
      </c>
      <c r="K87" s="355"/>
      <c r="L87" s="357"/>
    </row>
    <row r="88" spans="2:12" ht="18.75" thickBot="1">
      <c r="B88" s="363"/>
      <c r="C88" s="364"/>
      <c r="D88" s="445"/>
      <c r="E88" s="446"/>
      <c r="F88" s="447"/>
      <c r="G88" s="448" t="s">
        <v>21</v>
      </c>
      <c r="H88" s="449">
        <f>SUM(H84:H87)</f>
        <v>20.96</v>
      </c>
      <c r="K88" s="355"/>
      <c r="L88" s="357"/>
    </row>
    <row r="89" spans="2:12" ht="7.5" customHeight="1" thickBot="1">
      <c r="B89" s="363"/>
      <c r="C89" s="364"/>
      <c r="D89" s="982"/>
      <c r="E89" s="983"/>
      <c r="F89" s="983"/>
      <c r="G89" s="983"/>
      <c r="H89" s="984"/>
      <c r="K89" s="355"/>
      <c r="L89" s="357"/>
    </row>
    <row r="90" spans="2:12" ht="15.75" thickBot="1">
      <c r="B90" s="363"/>
      <c r="C90" s="364"/>
      <c r="D90" s="959" t="s">
        <v>541</v>
      </c>
      <c r="E90" s="960"/>
      <c r="F90" s="960"/>
      <c r="G90" s="960"/>
      <c r="H90" s="961"/>
      <c r="K90" s="355"/>
      <c r="L90" s="357"/>
    </row>
    <row r="91" spans="2:12" ht="15">
      <c r="B91" s="363"/>
      <c r="C91" s="364"/>
      <c r="D91" s="962" t="s">
        <v>481</v>
      </c>
      <c r="E91" s="963"/>
      <c r="F91" s="963"/>
      <c r="G91" s="963"/>
      <c r="H91" s="964"/>
      <c r="K91" s="355"/>
      <c r="L91" s="357"/>
    </row>
    <row r="92" spans="2:12" ht="15">
      <c r="B92" s="363"/>
      <c r="C92" s="364"/>
      <c r="D92" s="965" t="s">
        <v>532</v>
      </c>
      <c r="E92" s="966"/>
      <c r="F92" s="437" t="s">
        <v>533</v>
      </c>
      <c r="G92" s="437" t="s">
        <v>467</v>
      </c>
      <c r="H92" s="438" t="s">
        <v>534</v>
      </c>
      <c r="K92" s="355"/>
      <c r="L92" s="357"/>
    </row>
    <row r="93" spans="2:12" ht="18">
      <c r="B93" s="363"/>
      <c r="C93" s="364"/>
      <c r="D93" s="967">
        <v>0.84</v>
      </c>
      <c r="E93" s="968"/>
      <c r="F93" s="439">
        <v>0.84</v>
      </c>
      <c r="G93" s="440">
        <v>8</v>
      </c>
      <c r="H93" s="441">
        <f>D93*F93*G93</f>
        <v>5.64</v>
      </c>
      <c r="K93" s="355"/>
      <c r="L93" s="357"/>
    </row>
    <row r="94" spans="2:12" ht="15">
      <c r="B94" s="363"/>
      <c r="C94" s="364"/>
      <c r="D94" s="969" t="s">
        <v>535</v>
      </c>
      <c r="E94" s="970"/>
      <c r="F94" s="970"/>
      <c r="G94" s="970"/>
      <c r="H94" s="971"/>
      <c r="K94" s="355"/>
      <c r="L94" s="357"/>
    </row>
    <row r="95" spans="2:12" ht="15">
      <c r="B95" s="363"/>
      <c r="C95" s="364"/>
      <c r="D95" s="972" t="s">
        <v>536</v>
      </c>
      <c r="E95" s="973"/>
      <c r="F95" s="437" t="s">
        <v>537</v>
      </c>
      <c r="G95" s="437" t="s">
        <v>467</v>
      </c>
      <c r="H95" s="438" t="s">
        <v>534</v>
      </c>
      <c r="K95" s="355"/>
      <c r="L95" s="357"/>
    </row>
    <row r="96" spans="2:12" ht="18">
      <c r="B96" s="363"/>
      <c r="C96" s="364"/>
      <c r="D96" s="442" t="s">
        <v>542</v>
      </c>
      <c r="E96" s="454">
        <f>0.84+0.84+0.8+0.8</f>
        <v>3.28</v>
      </c>
      <c r="F96" s="439">
        <v>0.4</v>
      </c>
      <c r="G96" s="440">
        <v>8</v>
      </c>
      <c r="H96" s="441">
        <f>E96*F96*G96</f>
        <v>10.5</v>
      </c>
      <c r="K96" s="355"/>
      <c r="L96" s="357"/>
    </row>
    <row r="97" spans="2:15" ht="18.75" thickBot="1">
      <c r="B97" s="363"/>
      <c r="C97" s="364"/>
      <c r="D97" s="455"/>
      <c r="E97" s="456"/>
      <c r="F97" s="457"/>
      <c r="G97" s="458" t="s">
        <v>21</v>
      </c>
      <c r="H97" s="459">
        <f>SUM(H93:H96)</f>
        <v>16.14</v>
      </c>
      <c r="K97" s="355"/>
      <c r="L97" s="357"/>
    </row>
    <row r="98" spans="2:15" ht="21" thickBot="1">
      <c r="B98" s="363"/>
      <c r="D98" s="974" t="s">
        <v>543</v>
      </c>
      <c r="E98" s="975"/>
      <c r="F98" s="975"/>
      <c r="G98" s="975"/>
      <c r="H98" s="460">
        <f>H79+H97+H88</f>
        <v>61.2</v>
      </c>
      <c r="K98" s="355"/>
      <c r="L98" s="357"/>
    </row>
    <row r="99" spans="2:15">
      <c r="B99" s="348"/>
      <c r="C99" s="358"/>
      <c r="K99" s="355"/>
      <c r="L99" s="357"/>
    </row>
    <row r="100" spans="2:15" ht="36.75" customHeight="1">
      <c r="B100" s="431" t="s">
        <v>320</v>
      </c>
      <c r="C100" s="948" t="s">
        <v>544</v>
      </c>
      <c r="D100" s="948"/>
      <c r="E100" s="948"/>
      <c r="F100" s="948"/>
      <c r="G100" s="948"/>
      <c r="H100" s="948"/>
      <c r="I100" s="432"/>
      <c r="J100" s="432"/>
      <c r="K100" s="433" t="s">
        <v>482</v>
      </c>
      <c r="L100" s="434">
        <f>G105</f>
        <v>1185.75</v>
      </c>
    </row>
    <row r="101" spans="2:15">
      <c r="B101" s="363"/>
      <c r="C101" s="362"/>
      <c r="K101" s="353"/>
      <c r="L101" s="369"/>
    </row>
    <row r="102" spans="2:15" s="461" customFormat="1" ht="24.75" customHeight="1">
      <c r="B102" s="462"/>
      <c r="C102" s="463"/>
      <c r="D102" s="976" t="s">
        <v>545</v>
      </c>
      <c r="E102" s="977"/>
      <c r="F102" s="977"/>
      <c r="G102" s="977"/>
      <c r="H102" s="978"/>
      <c r="K102" s="464"/>
      <c r="L102" s="465"/>
    </row>
    <row r="103" spans="2:15" s="461" customFormat="1" ht="24.75" customHeight="1">
      <c r="B103" s="462"/>
      <c r="C103" s="466"/>
      <c r="D103" s="979" t="s">
        <v>546</v>
      </c>
      <c r="E103" s="980"/>
      <c r="F103" s="981"/>
      <c r="G103" s="980">
        <v>1317.5</v>
      </c>
      <c r="H103" s="981"/>
      <c r="K103" s="464"/>
      <c r="L103" s="465"/>
      <c r="N103" s="987" t="s">
        <v>547</v>
      </c>
      <c r="O103" s="987"/>
    </row>
    <row r="104" spans="2:15" s="461" customFormat="1" ht="24.75" customHeight="1">
      <c r="B104" s="462"/>
      <c r="D104" s="988" t="s">
        <v>21</v>
      </c>
      <c r="E104" s="989"/>
      <c r="F104" s="990"/>
      <c r="G104" s="991">
        <f>G103</f>
        <v>1317.5</v>
      </c>
      <c r="H104" s="992"/>
      <c r="K104" s="464"/>
      <c r="L104" s="465"/>
      <c r="N104" s="987"/>
      <c r="O104" s="987"/>
    </row>
    <row r="105" spans="2:15" s="461" customFormat="1" ht="24.75" customHeight="1">
      <c r="B105" s="462"/>
      <c r="D105" s="993" t="s">
        <v>548</v>
      </c>
      <c r="E105" s="993"/>
      <c r="F105" s="993"/>
      <c r="G105" s="994">
        <f>G104-(G103*0.1)</f>
        <v>1185.75</v>
      </c>
      <c r="H105" s="994"/>
      <c r="K105" s="464"/>
      <c r="L105" s="465"/>
      <c r="N105" s="467"/>
      <c r="O105" s="467"/>
    </row>
    <row r="106" spans="2:15">
      <c r="B106" s="348"/>
      <c r="C106" s="358"/>
      <c r="K106" s="355"/>
      <c r="L106" s="357"/>
    </row>
    <row r="107" spans="2:15">
      <c r="B107" s="348"/>
      <c r="C107" s="358"/>
      <c r="K107" s="355"/>
      <c r="L107" s="368"/>
    </row>
    <row r="108" spans="2:15" ht="15.75" customHeight="1">
      <c r="B108" s="431" t="s">
        <v>321</v>
      </c>
      <c r="C108" s="948" t="s">
        <v>549</v>
      </c>
      <c r="D108" s="948"/>
      <c r="E108" s="948"/>
      <c r="F108" s="948"/>
      <c r="G108" s="948"/>
      <c r="H108" s="948"/>
      <c r="I108" s="432"/>
      <c r="J108" s="432"/>
      <c r="K108" s="433" t="s">
        <v>0</v>
      </c>
      <c r="L108" s="434">
        <f>H115</f>
        <v>10.27</v>
      </c>
    </row>
    <row r="109" spans="2:15">
      <c r="B109" s="363"/>
      <c r="C109" s="362"/>
      <c r="K109" s="355"/>
      <c r="L109" s="367"/>
    </row>
    <row r="110" spans="2:15" ht="20.25" customHeight="1">
      <c r="B110" s="363"/>
      <c r="C110" s="362"/>
      <c r="D110" s="985" t="s">
        <v>550</v>
      </c>
      <c r="E110" s="985"/>
      <c r="F110" s="985"/>
      <c r="G110" s="985"/>
      <c r="H110" s="985"/>
      <c r="K110" s="355"/>
      <c r="L110" s="367"/>
    </row>
    <row r="111" spans="2:15" ht="15">
      <c r="B111" s="363"/>
      <c r="C111" s="362"/>
      <c r="D111" s="468" t="s">
        <v>473</v>
      </c>
      <c r="E111" s="468" t="s">
        <v>250</v>
      </c>
      <c r="F111" s="468" t="s">
        <v>474</v>
      </c>
      <c r="G111" s="468" t="s">
        <v>467</v>
      </c>
      <c r="H111" s="468" t="s">
        <v>551</v>
      </c>
      <c r="K111" s="355"/>
      <c r="L111" s="367"/>
    </row>
    <row r="112" spans="2:15" ht="15">
      <c r="B112" s="363"/>
      <c r="C112" s="362"/>
      <c r="D112" s="469">
        <v>0.8</v>
      </c>
      <c r="E112" s="469">
        <v>0.8</v>
      </c>
      <c r="F112" s="470">
        <v>0.4</v>
      </c>
      <c r="G112" s="471">
        <v>8</v>
      </c>
      <c r="H112" s="472">
        <f>D112*E112*F112*G112</f>
        <v>2.0499999999999998</v>
      </c>
      <c r="K112" s="355"/>
      <c r="L112" s="367"/>
    </row>
    <row r="113" spans="2:15" ht="15">
      <c r="B113" s="363"/>
      <c r="C113" s="362"/>
      <c r="D113" s="473">
        <v>2.8</v>
      </c>
      <c r="E113" s="473">
        <v>0.8</v>
      </c>
      <c r="F113" s="474">
        <v>0.5</v>
      </c>
      <c r="G113" s="475">
        <v>4</v>
      </c>
      <c r="H113" s="476">
        <f>D113*E113*F113*G113</f>
        <v>4.4800000000000004</v>
      </c>
      <c r="K113" s="355"/>
      <c r="L113" s="367"/>
    </row>
    <row r="114" spans="2:15" ht="15">
      <c r="B114" s="363"/>
      <c r="C114" s="362"/>
      <c r="D114" s="477">
        <v>1.8</v>
      </c>
      <c r="E114" s="477">
        <v>0.8</v>
      </c>
      <c r="F114" s="478">
        <v>0.65</v>
      </c>
      <c r="G114" s="479">
        <v>4</v>
      </c>
      <c r="H114" s="477">
        <f>D114*E114*F114*G114</f>
        <v>3.74</v>
      </c>
      <c r="K114" s="355"/>
      <c r="L114" s="367"/>
    </row>
    <row r="115" spans="2:15" ht="15.75">
      <c r="B115" s="363"/>
      <c r="C115" s="362"/>
      <c r="D115" s="986" t="s">
        <v>552</v>
      </c>
      <c r="E115" s="986"/>
      <c r="F115" s="986"/>
      <c r="G115" s="986"/>
      <c r="H115" s="480">
        <f>SUM(H112:H114)</f>
        <v>10.27</v>
      </c>
      <c r="K115" s="355"/>
      <c r="L115" s="367"/>
    </row>
    <row r="116" spans="2:15">
      <c r="B116" s="363"/>
      <c r="C116" s="362"/>
      <c r="K116" s="355"/>
      <c r="L116" s="367"/>
    </row>
    <row r="117" spans="2:15" ht="15.75">
      <c r="B117" s="427" t="s">
        <v>483</v>
      </c>
      <c r="C117" s="945" t="s">
        <v>500</v>
      </c>
      <c r="D117" s="945"/>
      <c r="E117" s="945"/>
      <c r="F117" s="945"/>
      <c r="G117" s="945"/>
      <c r="H117" s="945"/>
      <c r="I117" s="428"/>
      <c r="J117" s="428"/>
      <c r="K117" s="429"/>
      <c r="L117" s="430"/>
    </row>
    <row r="118" spans="2:15">
      <c r="B118" s="348"/>
      <c r="C118" s="358"/>
      <c r="K118" s="355"/>
      <c r="L118" s="357"/>
    </row>
    <row r="119" spans="2:15" ht="32.25" customHeight="1">
      <c r="B119" s="431" t="s">
        <v>484</v>
      </c>
      <c r="C119" s="948" t="s">
        <v>544</v>
      </c>
      <c r="D119" s="948"/>
      <c r="E119" s="948"/>
      <c r="F119" s="948"/>
      <c r="G119" s="948"/>
      <c r="H119" s="948"/>
      <c r="I119" s="432"/>
      <c r="J119" s="432"/>
      <c r="K119" s="433" t="s">
        <v>482</v>
      </c>
      <c r="L119" s="434">
        <f>G124</f>
        <v>183.64</v>
      </c>
    </row>
    <row r="120" spans="2:15">
      <c r="B120" s="363"/>
      <c r="C120" s="362"/>
      <c r="K120" s="353"/>
      <c r="L120" s="369"/>
    </row>
    <row r="121" spans="2:15" ht="20.25" customHeight="1">
      <c r="B121" s="363"/>
      <c r="C121" s="375"/>
      <c r="D121" s="976" t="s">
        <v>553</v>
      </c>
      <c r="E121" s="977"/>
      <c r="F121" s="977"/>
      <c r="G121" s="977"/>
      <c r="H121" s="978"/>
      <c r="K121" s="355"/>
      <c r="L121" s="357"/>
    </row>
    <row r="122" spans="2:15" ht="20.25" customHeight="1">
      <c r="B122" s="363"/>
      <c r="C122" s="364"/>
      <c r="D122" s="979" t="s">
        <v>554</v>
      </c>
      <c r="E122" s="980"/>
      <c r="F122" s="981"/>
      <c r="G122" s="980">
        <v>202</v>
      </c>
      <c r="H122" s="981"/>
      <c r="K122" s="355"/>
      <c r="L122" s="357"/>
    </row>
    <row r="123" spans="2:15" ht="20.25" customHeight="1">
      <c r="B123" s="363"/>
      <c r="D123" s="998" t="s">
        <v>21</v>
      </c>
      <c r="E123" s="999"/>
      <c r="F123" s="1000"/>
      <c r="G123" s="1001">
        <f>G122</f>
        <v>202</v>
      </c>
      <c r="H123" s="1002"/>
      <c r="K123" s="355"/>
      <c r="L123" s="357"/>
    </row>
    <row r="124" spans="2:15" s="461" customFormat="1" ht="24.75" customHeight="1">
      <c r="B124" s="462"/>
      <c r="D124" s="993" t="s">
        <v>548</v>
      </c>
      <c r="E124" s="993"/>
      <c r="F124" s="993"/>
      <c r="G124" s="1003">
        <f>G123/1.1</f>
        <v>183.64</v>
      </c>
      <c r="H124" s="1003"/>
      <c r="K124" s="464"/>
      <c r="L124" s="465"/>
      <c r="N124" s="467"/>
      <c r="O124" s="467"/>
    </row>
    <row r="125" spans="2:15" ht="15.75">
      <c r="B125" s="431"/>
      <c r="C125" s="432"/>
      <c r="D125" s="432"/>
      <c r="E125" s="432"/>
      <c r="F125" s="432"/>
      <c r="G125" s="432"/>
      <c r="H125" s="432"/>
      <c r="I125" s="432"/>
      <c r="J125" s="432"/>
      <c r="K125" s="481"/>
      <c r="L125" s="482"/>
    </row>
    <row r="126" spans="2:15" ht="15.75">
      <c r="B126" s="427" t="s">
        <v>485</v>
      </c>
      <c r="C126" s="945" t="s">
        <v>555</v>
      </c>
      <c r="D126" s="945"/>
      <c r="E126" s="945"/>
      <c r="F126" s="945"/>
      <c r="G126" s="945"/>
      <c r="H126" s="945"/>
      <c r="I126" s="428"/>
      <c r="J126" s="428"/>
      <c r="K126" s="429"/>
      <c r="L126" s="430"/>
    </row>
    <row r="127" spans="2:15" ht="15">
      <c r="B127" s="483"/>
      <c r="K127" s="346"/>
      <c r="L127" s="347"/>
    </row>
    <row r="128" spans="2:15" ht="15">
      <c r="B128" s="483"/>
      <c r="K128" s="346"/>
      <c r="L128" s="347"/>
    </row>
    <row r="129" spans="2:12" ht="15">
      <c r="B129" s="483"/>
      <c r="K129" s="346"/>
      <c r="L129" s="347"/>
    </row>
    <row r="130" spans="2:12" ht="15">
      <c r="B130" s="483"/>
      <c r="K130" s="346"/>
      <c r="L130" s="347"/>
    </row>
    <row r="131" spans="2:12" ht="15">
      <c r="B131" s="483"/>
      <c r="K131" s="346"/>
      <c r="L131" s="347"/>
    </row>
    <row r="132" spans="2:12" ht="15">
      <c r="B132" s="483"/>
      <c r="K132" s="346"/>
      <c r="L132" s="347"/>
    </row>
    <row r="133" spans="2:12" ht="15">
      <c r="B133" s="483"/>
      <c r="K133" s="346"/>
      <c r="L133" s="347"/>
    </row>
    <row r="134" spans="2:12" ht="15">
      <c r="B134" s="483"/>
      <c r="K134" s="346"/>
      <c r="L134" s="347"/>
    </row>
    <row r="135" spans="2:12" ht="15">
      <c r="B135" s="483"/>
      <c r="K135" s="346"/>
      <c r="L135" s="347"/>
    </row>
    <row r="136" spans="2:12" ht="15">
      <c r="B136" s="483"/>
      <c r="K136" s="346"/>
      <c r="L136" s="347"/>
    </row>
    <row r="137" spans="2:12" ht="15">
      <c r="B137" s="483"/>
      <c r="K137" s="346"/>
      <c r="L137" s="347"/>
    </row>
    <row r="138" spans="2:12" ht="15">
      <c r="B138" s="483"/>
      <c r="K138" s="346"/>
      <c r="L138" s="347"/>
    </row>
    <row r="139" spans="2:12" ht="15">
      <c r="B139" s="483"/>
      <c r="K139" s="346"/>
      <c r="L139" s="347"/>
    </row>
    <row r="140" spans="2:12" ht="15">
      <c r="B140" s="483"/>
      <c r="K140" s="346"/>
      <c r="L140" s="347"/>
    </row>
    <row r="141" spans="2:12" ht="15">
      <c r="B141" s="483"/>
      <c r="K141" s="346"/>
      <c r="L141" s="347"/>
    </row>
    <row r="142" spans="2:12" ht="15">
      <c r="B142" s="483"/>
      <c r="K142" s="346"/>
      <c r="L142" s="347"/>
    </row>
    <row r="143" spans="2:12" ht="15">
      <c r="B143" s="483"/>
      <c r="K143" s="346"/>
      <c r="L143" s="347"/>
    </row>
    <row r="144" spans="2:12" ht="15">
      <c r="B144" s="483"/>
      <c r="K144" s="346"/>
      <c r="L144" s="347"/>
    </row>
    <row r="145" spans="2:12" ht="15">
      <c r="B145" s="483"/>
      <c r="K145" s="346"/>
      <c r="L145" s="347"/>
    </row>
    <row r="146" spans="2:12" ht="15">
      <c r="B146" s="483"/>
      <c r="K146" s="346"/>
      <c r="L146" s="347"/>
    </row>
    <row r="147" spans="2:12" ht="15">
      <c r="B147" s="483"/>
      <c r="K147" s="346"/>
      <c r="L147" s="347"/>
    </row>
    <row r="148" spans="2:12" ht="15">
      <c r="B148" s="483"/>
      <c r="K148" s="346"/>
      <c r="L148" s="347"/>
    </row>
    <row r="149" spans="2:12" ht="15.75" customHeight="1">
      <c r="B149" s="431" t="s">
        <v>486</v>
      </c>
      <c r="C149" s="948" t="s">
        <v>529</v>
      </c>
      <c r="D149" s="948"/>
      <c r="E149" s="948"/>
      <c r="F149" s="948"/>
      <c r="G149" s="948"/>
      <c r="H149" s="948"/>
      <c r="I149" s="432"/>
      <c r="J149" s="432"/>
      <c r="K149" s="433" t="s">
        <v>2</v>
      </c>
      <c r="L149" s="434">
        <f>H164</f>
        <v>393.96</v>
      </c>
    </row>
    <row r="150" spans="2:12" ht="16.5" thickBot="1">
      <c r="B150" s="484"/>
      <c r="K150" s="485"/>
      <c r="L150" s="486"/>
    </row>
    <row r="151" spans="2:12" ht="16.5" thickBot="1">
      <c r="B151" s="363"/>
      <c r="C151" s="375"/>
      <c r="D151" s="949" t="s">
        <v>556</v>
      </c>
      <c r="E151" s="950"/>
      <c r="F151" s="950"/>
      <c r="G151" s="950"/>
      <c r="H151" s="951"/>
      <c r="K151" s="355"/>
      <c r="L151" s="356"/>
    </row>
    <row r="152" spans="2:12" ht="16.5" thickBot="1">
      <c r="B152" s="363"/>
      <c r="C152" s="375"/>
      <c r="D152" s="952"/>
      <c r="E152" s="952"/>
      <c r="F152" s="952"/>
      <c r="G152" s="952"/>
      <c r="H152" s="952"/>
      <c r="K152" s="355"/>
      <c r="L152" s="356"/>
    </row>
    <row r="153" spans="2:12" ht="16.5" thickBot="1">
      <c r="B153" s="363"/>
      <c r="C153" s="364"/>
      <c r="D153" s="974" t="s">
        <v>557</v>
      </c>
      <c r="E153" s="975"/>
      <c r="F153" s="975"/>
      <c r="G153" s="975"/>
      <c r="H153" s="995"/>
      <c r="K153" s="355"/>
      <c r="L153" s="357"/>
    </row>
    <row r="154" spans="2:12" ht="15">
      <c r="B154" s="363"/>
      <c r="C154" s="364"/>
      <c r="D154" s="996" t="s">
        <v>558</v>
      </c>
      <c r="E154" s="997"/>
      <c r="F154" s="468" t="s">
        <v>473</v>
      </c>
      <c r="G154" s="468" t="s">
        <v>467</v>
      </c>
      <c r="H154" s="488" t="s">
        <v>21</v>
      </c>
      <c r="K154" s="355"/>
      <c r="L154" s="357"/>
    </row>
    <row r="155" spans="2:12" ht="15">
      <c r="B155" s="363"/>
      <c r="C155" s="364"/>
      <c r="D155" s="489" t="s">
        <v>559</v>
      </c>
      <c r="E155" s="490">
        <f>1.04 + 0.2 + 1.04</f>
        <v>2.2799999999999998</v>
      </c>
      <c r="F155" s="470">
        <v>20</v>
      </c>
      <c r="G155" s="491">
        <v>2</v>
      </c>
      <c r="H155" s="492">
        <f>E155*F155*G155</f>
        <v>91.2</v>
      </c>
      <c r="K155" s="355"/>
      <c r="L155" s="357"/>
    </row>
    <row r="156" spans="2:12" ht="15">
      <c r="B156" s="363"/>
      <c r="C156" s="364"/>
      <c r="D156" s="493" t="s">
        <v>560</v>
      </c>
      <c r="E156" s="494">
        <f>1.24 + 0.2 + 1.24</f>
        <v>2.68</v>
      </c>
      <c r="F156" s="495">
        <v>20</v>
      </c>
      <c r="G156" s="496">
        <v>4</v>
      </c>
      <c r="H156" s="497">
        <f>E156*F156*G156</f>
        <v>214.4</v>
      </c>
      <c r="K156" s="355"/>
      <c r="L156" s="357"/>
    </row>
    <row r="157" spans="2:12" ht="18.75" thickBot="1">
      <c r="B157" s="363"/>
      <c r="C157" s="364"/>
      <c r="D157" s="498"/>
      <c r="E157" s="499"/>
      <c r="F157" s="447"/>
      <c r="G157" s="448" t="s">
        <v>21</v>
      </c>
      <c r="H157" s="449">
        <f>SUM(H155:H156)</f>
        <v>305.60000000000002</v>
      </c>
      <c r="K157" s="355"/>
      <c r="L157" s="357"/>
    </row>
    <row r="158" spans="2:12" ht="15.75" thickBot="1">
      <c r="B158" s="363"/>
      <c r="C158" s="364"/>
      <c r="D158" s="982"/>
      <c r="E158" s="983"/>
      <c r="F158" s="983"/>
      <c r="G158" s="983"/>
      <c r="H158" s="984"/>
      <c r="K158" s="355"/>
      <c r="L158" s="357"/>
    </row>
    <row r="159" spans="2:12" ht="16.5" thickBot="1">
      <c r="B159" s="363"/>
      <c r="C159" s="364"/>
      <c r="D159" s="974" t="s">
        <v>561</v>
      </c>
      <c r="E159" s="975"/>
      <c r="F159" s="975"/>
      <c r="G159" s="975"/>
      <c r="H159" s="995"/>
      <c r="K159" s="355"/>
      <c r="L159" s="357"/>
    </row>
    <row r="160" spans="2:12" ht="15">
      <c r="B160" s="363"/>
      <c r="C160" s="364"/>
      <c r="D160" s="996" t="s">
        <v>558</v>
      </c>
      <c r="E160" s="997"/>
      <c r="F160" s="468" t="s">
        <v>473</v>
      </c>
      <c r="G160" s="468" t="s">
        <v>467</v>
      </c>
      <c r="H160" s="488" t="s">
        <v>21</v>
      </c>
      <c r="K160" s="355"/>
      <c r="L160" s="357"/>
    </row>
    <row r="161" spans="2:15" ht="15">
      <c r="B161" s="363"/>
      <c r="C161" s="364"/>
      <c r="D161" s="489" t="s">
        <v>562</v>
      </c>
      <c r="E161" s="490">
        <f>1.04 + 0.25 + 1.04</f>
        <v>2.33</v>
      </c>
      <c r="F161" s="470">
        <v>9.4</v>
      </c>
      <c r="G161" s="491">
        <v>2</v>
      </c>
      <c r="H161" s="492">
        <f>E161*F161*G161</f>
        <v>43.8</v>
      </c>
      <c r="K161" s="355"/>
      <c r="L161" s="357"/>
    </row>
    <row r="162" spans="2:15" ht="15">
      <c r="B162" s="363"/>
      <c r="C162" s="364"/>
      <c r="D162" s="493" t="s">
        <v>563</v>
      </c>
      <c r="E162" s="494">
        <f>0.64 + 0.3 + 0.64</f>
        <v>1.58</v>
      </c>
      <c r="F162" s="478">
        <v>9.4</v>
      </c>
      <c r="G162" s="496">
        <v>3</v>
      </c>
      <c r="H162" s="497">
        <f>E162*F162*G162</f>
        <v>44.56</v>
      </c>
      <c r="K162" s="355"/>
      <c r="L162" s="357"/>
    </row>
    <row r="163" spans="2:15" ht="18.75" thickBot="1">
      <c r="B163" s="363"/>
      <c r="C163" s="364"/>
      <c r="D163" s="498"/>
      <c r="E163" s="499"/>
      <c r="F163" s="447"/>
      <c r="G163" s="448" t="s">
        <v>21</v>
      </c>
      <c r="H163" s="449">
        <f>SUM(H161:H162)</f>
        <v>88.36</v>
      </c>
      <c r="K163" s="355"/>
      <c r="L163" s="357"/>
    </row>
    <row r="164" spans="2:15" ht="18.75" thickBot="1">
      <c r="B164" s="363"/>
      <c r="D164" s="974" t="s">
        <v>543</v>
      </c>
      <c r="E164" s="975"/>
      <c r="F164" s="975"/>
      <c r="G164" s="975"/>
      <c r="H164" s="500">
        <f>H157+H163</f>
        <v>393.96</v>
      </c>
      <c r="K164" s="355"/>
      <c r="L164" s="357"/>
    </row>
    <row r="165" spans="2:15">
      <c r="B165" s="501"/>
      <c r="K165" s="371"/>
      <c r="L165" s="372"/>
    </row>
    <row r="166" spans="2:15" ht="32.25" customHeight="1">
      <c r="B166" s="431" t="s">
        <v>487</v>
      </c>
      <c r="C166" s="948" t="s">
        <v>564</v>
      </c>
      <c r="D166" s="948"/>
      <c r="E166" s="948"/>
      <c r="F166" s="948"/>
      <c r="G166" s="948"/>
      <c r="H166" s="948"/>
      <c r="I166" s="432"/>
      <c r="J166" s="432"/>
      <c r="K166" s="433" t="s">
        <v>498</v>
      </c>
      <c r="L166" s="434">
        <f>G171</f>
        <v>3041.1</v>
      </c>
    </row>
    <row r="167" spans="2:15">
      <c r="B167" s="484"/>
      <c r="C167" s="502"/>
      <c r="K167" s="349"/>
      <c r="L167" s="350"/>
    </row>
    <row r="168" spans="2:15" ht="24" customHeight="1">
      <c r="B168" s="363"/>
      <c r="C168" s="375"/>
      <c r="D168" s="976" t="s">
        <v>545</v>
      </c>
      <c r="E168" s="977"/>
      <c r="F168" s="977"/>
      <c r="G168" s="977"/>
      <c r="H168" s="978"/>
      <c r="K168" s="355"/>
      <c r="L168" s="357"/>
    </row>
    <row r="169" spans="2:15" ht="15">
      <c r="B169" s="363"/>
      <c r="C169" s="364"/>
      <c r="D169" s="979" t="s">
        <v>565</v>
      </c>
      <c r="E169" s="980"/>
      <c r="F169" s="981"/>
      <c r="G169" s="1006">
        <v>3379</v>
      </c>
      <c r="H169" s="1007"/>
      <c r="K169" s="355"/>
      <c r="L169" s="357"/>
    </row>
    <row r="170" spans="2:15" ht="18">
      <c r="B170" s="363"/>
      <c r="D170" s="998" t="s">
        <v>21</v>
      </c>
      <c r="E170" s="999"/>
      <c r="F170" s="1000"/>
      <c r="G170" s="1004">
        <f>G169</f>
        <v>3379</v>
      </c>
      <c r="H170" s="1005"/>
      <c r="K170" s="355"/>
      <c r="L170" s="357"/>
    </row>
    <row r="171" spans="2:15" s="461" customFormat="1" ht="24.75" customHeight="1">
      <c r="B171" s="462"/>
      <c r="D171" s="993" t="s">
        <v>548</v>
      </c>
      <c r="E171" s="993"/>
      <c r="F171" s="993"/>
      <c r="G171" s="994">
        <f>G170-(G169*0.1)</f>
        <v>3041.1</v>
      </c>
      <c r="H171" s="994"/>
      <c r="K171" s="464"/>
      <c r="L171" s="465"/>
      <c r="N171" s="467"/>
      <c r="O171" s="467"/>
    </row>
    <row r="172" spans="2:15">
      <c r="B172" s="363"/>
      <c r="C172" s="362"/>
      <c r="K172" s="355"/>
      <c r="L172" s="367"/>
    </row>
    <row r="173" spans="2:15" ht="15.75" customHeight="1">
      <c r="B173" s="431" t="s">
        <v>488</v>
      </c>
      <c r="C173" s="948" t="s">
        <v>549</v>
      </c>
      <c r="D173" s="948"/>
      <c r="E173" s="948"/>
      <c r="F173" s="948"/>
      <c r="G173" s="948"/>
      <c r="H173" s="948"/>
      <c r="I173" s="432"/>
      <c r="J173" s="432"/>
      <c r="K173" s="433" t="s">
        <v>0</v>
      </c>
      <c r="L173" s="434">
        <f>H188</f>
        <v>46.58</v>
      </c>
    </row>
    <row r="174" spans="2:15" ht="16.5" thickBot="1">
      <c r="B174" s="484"/>
      <c r="K174" s="485"/>
      <c r="L174" s="503"/>
    </row>
    <row r="175" spans="2:15" ht="16.5" thickBot="1">
      <c r="B175" s="363"/>
      <c r="C175" s="375"/>
      <c r="D175" s="949" t="s">
        <v>566</v>
      </c>
      <c r="E175" s="950"/>
      <c r="F175" s="950"/>
      <c r="G175" s="950"/>
      <c r="H175" s="951"/>
      <c r="K175" s="355"/>
      <c r="L175" s="356"/>
    </row>
    <row r="176" spans="2:15" ht="16.5" thickBot="1">
      <c r="B176" s="363"/>
      <c r="C176" s="375"/>
      <c r="D176" s="952"/>
      <c r="E176" s="952"/>
      <c r="F176" s="952"/>
      <c r="G176" s="952"/>
      <c r="H176" s="952"/>
      <c r="K176" s="355"/>
      <c r="L176" s="356"/>
    </row>
    <row r="177" spans="2:12" ht="16.5" thickBot="1">
      <c r="B177" s="363"/>
      <c r="C177" s="364"/>
      <c r="D177" s="1015" t="s">
        <v>557</v>
      </c>
      <c r="E177" s="1016"/>
      <c r="F177" s="1016"/>
      <c r="G177" s="1016"/>
      <c r="H177" s="1017"/>
      <c r="K177" s="355"/>
      <c r="L177" s="357"/>
    </row>
    <row r="178" spans="2:12" ht="15">
      <c r="B178" s="363"/>
      <c r="C178" s="364"/>
      <c r="D178" s="487" t="s">
        <v>473</v>
      </c>
      <c r="E178" s="468" t="s">
        <v>250</v>
      </c>
      <c r="F178" s="468" t="s">
        <v>474</v>
      </c>
      <c r="G178" s="468" t="s">
        <v>467</v>
      </c>
      <c r="H178" s="488" t="s">
        <v>21</v>
      </c>
      <c r="K178" s="355"/>
      <c r="L178" s="357"/>
    </row>
    <row r="179" spans="2:12" ht="15">
      <c r="B179" s="363"/>
      <c r="C179" s="364"/>
      <c r="D179" s="504">
        <v>20</v>
      </c>
      <c r="E179" s="470">
        <v>0.2</v>
      </c>
      <c r="F179" s="469">
        <v>1</v>
      </c>
      <c r="G179" s="491">
        <v>2</v>
      </c>
      <c r="H179" s="492">
        <f>D179*E179*F179*G179</f>
        <v>8</v>
      </c>
      <c r="K179" s="355"/>
      <c r="L179" s="357"/>
    </row>
    <row r="180" spans="2:12" ht="15">
      <c r="B180" s="363"/>
      <c r="C180" s="364"/>
      <c r="D180" s="505">
        <v>20</v>
      </c>
      <c r="E180" s="478">
        <v>0.3</v>
      </c>
      <c r="F180" s="477">
        <v>1.2</v>
      </c>
      <c r="G180" s="496">
        <v>4</v>
      </c>
      <c r="H180" s="497">
        <f>D180*E180*F180*G180</f>
        <v>28.8</v>
      </c>
      <c r="K180" s="355"/>
      <c r="L180" s="357"/>
    </row>
    <row r="181" spans="2:12" ht="18.75" thickBot="1">
      <c r="B181" s="363"/>
      <c r="C181" s="364"/>
      <c r="D181" s="498"/>
      <c r="E181" s="499"/>
      <c r="F181" s="447"/>
      <c r="G181" s="448" t="s">
        <v>21</v>
      </c>
      <c r="H181" s="449">
        <f>SUM(H178:H180)</f>
        <v>36.799999999999997</v>
      </c>
      <c r="K181" s="355"/>
      <c r="L181" s="357"/>
    </row>
    <row r="182" spans="2:12" ht="15.75" thickBot="1">
      <c r="B182" s="363"/>
      <c r="C182" s="364"/>
      <c r="D182" s="982"/>
      <c r="E182" s="983"/>
      <c r="F182" s="983"/>
      <c r="G182" s="983"/>
      <c r="H182" s="984"/>
      <c r="K182" s="355"/>
      <c r="L182" s="357"/>
    </row>
    <row r="183" spans="2:12" ht="16.5" thickBot="1">
      <c r="B183" s="363"/>
      <c r="C183" s="364"/>
      <c r="D183" s="1015" t="s">
        <v>561</v>
      </c>
      <c r="E183" s="1016"/>
      <c r="F183" s="1016"/>
      <c r="G183" s="1016"/>
      <c r="H183" s="1017"/>
      <c r="K183" s="355"/>
      <c r="L183" s="357"/>
    </row>
    <row r="184" spans="2:12" ht="15">
      <c r="B184" s="363"/>
      <c r="C184" s="364"/>
      <c r="D184" s="487" t="s">
        <v>473</v>
      </c>
      <c r="E184" s="468" t="s">
        <v>250</v>
      </c>
      <c r="F184" s="468" t="s">
        <v>474</v>
      </c>
      <c r="G184" s="468" t="s">
        <v>467</v>
      </c>
      <c r="H184" s="488" t="s">
        <v>21</v>
      </c>
      <c r="K184" s="355"/>
      <c r="L184" s="357"/>
    </row>
    <row r="185" spans="2:12" ht="15">
      <c r="B185" s="363"/>
      <c r="C185" s="364"/>
      <c r="D185" s="504">
        <v>9.4</v>
      </c>
      <c r="E185" s="470">
        <v>0.25</v>
      </c>
      <c r="F185" s="469">
        <v>1</v>
      </c>
      <c r="G185" s="491">
        <v>2</v>
      </c>
      <c r="H185" s="492">
        <f>D185*E185*F185*G185</f>
        <v>4.7</v>
      </c>
      <c r="K185" s="355"/>
      <c r="L185" s="357"/>
    </row>
    <row r="186" spans="2:12" ht="15">
      <c r="B186" s="363"/>
      <c r="C186" s="364"/>
      <c r="D186" s="505">
        <v>9.4</v>
      </c>
      <c r="E186" s="478">
        <v>0.3</v>
      </c>
      <c r="F186" s="477">
        <v>0.6</v>
      </c>
      <c r="G186" s="496">
        <v>3</v>
      </c>
      <c r="H186" s="497">
        <f>D186*E186*F186*G186</f>
        <v>5.08</v>
      </c>
      <c r="K186" s="355"/>
      <c r="L186" s="357"/>
    </row>
    <row r="187" spans="2:12" ht="18.75" thickBot="1">
      <c r="B187" s="363"/>
      <c r="C187" s="364"/>
      <c r="D187" s="498"/>
      <c r="E187" s="499"/>
      <c r="F187" s="447"/>
      <c r="G187" s="448" t="s">
        <v>21</v>
      </c>
      <c r="H187" s="449">
        <f>SUM(H185:H186)</f>
        <v>9.7799999999999994</v>
      </c>
      <c r="K187" s="355"/>
      <c r="L187" s="357"/>
    </row>
    <row r="188" spans="2:12" ht="18.75" thickBot="1">
      <c r="B188" s="363"/>
      <c r="D188" s="974" t="s">
        <v>543</v>
      </c>
      <c r="E188" s="975"/>
      <c r="F188" s="975"/>
      <c r="G188" s="975"/>
      <c r="H188" s="500">
        <f>H181+H187</f>
        <v>46.58</v>
      </c>
      <c r="K188" s="355"/>
      <c r="L188" s="357"/>
    </row>
    <row r="189" spans="2:12">
      <c r="B189" s="344"/>
      <c r="C189" s="376"/>
      <c r="K189" s="346"/>
      <c r="L189" s="347"/>
    </row>
    <row r="190" spans="2:12" ht="15.75">
      <c r="B190" s="427" t="s">
        <v>567</v>
      </c>
      <c r="C190" s="945" t="s">
        <v>568</v>
      </c>
      <c r="D190" s="945"/>
      <c r="E190" s="945"/>
      <c r="F190" s="945"/>
      <c r="G190" s="945"/>
      <c r="H190" s="945"/>
      <c r="I190" s="428"/>
      <c r="J190" s="428"/>
      <c r="K190" s="429"/>
      <c r="L190" s="430"/>
    </row>
    <row r="191" spans="2:12">
      <c r="B191" s="506"/>
      <c r="C191" s="365"/>
      <c r="K191" s="359"/>
      <c r="L191" s="507"/>
    </row>
    <row r="192" spans="2:12" ht="15.75" customHeight="1">
      <c r="B192" s="431" t="s">
        <v>569</v>
      </c>
      <c r="C192" s="948" t="s">
        <v>570</v>
      </c>
      <c r="D192" s="948"/>
      <c r="E192" s="948"/>
      <c r="F192" s="948"/>
      <c r="G192" s="948"/>
      <c r="H192" s="948"/>
      <c r="I192" s="432"/>
      <c r="J192" s="432"/>
      <c r="K192" s="433" t="s">
        <v>0</v>
      </c>
      <c r="L192" s="434">
        <f>G215</f>
        <v>440</v>
      </c>
    </row>
    <row r="193" spans="2:12" ht="15.75">
      <c r="B193" s="363"/>
      <c r="K193" s="508"/>
      <c r="L193" s="434"/>
    </row>
    <row r="194" spans="2:12" ht="15.75">
      <c r="B194" s="363"/>
      <c r="K194" s="508"/>
      <c r="L194" s="434"/>
    </row>
    <row r="195" spans="2:12" ht="15.75">
      <c r="B195" s="363"/>
      <c r="K195" s="508"/>
      <c r="L195" s="434"/>
    </row>
    <row r="196" spans="2:12" ht="15.75">
      <c r="B196" s="363"/>
      <c r="K196" s="508"/>
      <c r="L196" s="434"/>
    </row>
    <row r="197" spans="2:12" ht="15.75">
      <c r="B197" s="363"/>
      <c r="K197" s="508"/>
      <c r="L197" s="434"/>
    </row>
    <row r="198" spans="2:12" ht="15.75">
      <c r="B198" s="363"/>
      <c r="K198" s="508"/>
      <c r="L198" s="434"/>
    </row>
    <row r="199" spans="2:12" ht="15.75">
      <c r="B199" s="363"/>
      <c r="K199" s="508"/>
      <c r="L199" s="434"/>
    </row>
    <row r="200" spans="2:12" ht="15.75">
      <c r="B200" s="363"/>
      <c r="K200" s="508"/>
      <c r="L200" s="434"/>
    </row>
    <row r="201" spans="2:12" ht="15.75">
      <c r="B201" s="363"/>
      <c r="K201" s="508"/>
      <c r="L201" s="434"/>
    </row>
    <row r="202" spans="2:12" ht="15.75">
      <c r="B202" s="363"/>
      <c r="K202" s="508"/>
      <c r="L202" s="434"/>
    </row>
    <row r="203" spans="2:12" ht="15.75">
      <c r="B203" s="363"/>
      <c r="K203" s="508"/>
      <c r="L203" s="434"/>
    </row>
    <row r="204" spans="2:12" ht="15.75">
      <c r="B204" s="363"/>
      <c r="K204" s="508"/>
      <c r="L204" s="434"/>
    </row>
    <row r="205" spans="2:12" ht="15.75">
      <c r="B205" s="363"/>
      <c r="K205" s="508"/>
      <c r="L205" s="434"/>
    </row>
    <row r="206" spans="2:12" ht="15.75">
      <c r="B206" s="363"/>
      <c r="K206" s="508"/>
      <c r="L206" s="434"/>
    </row>
    <row r="207" spans="2:12" ht="15.75">
      <c r="B207" s="363"/>
      <c r="K207" s="508"/>
      <c r="L207" s="434"/>
    </row>
    <row r="208" spans="2:12" ht="15.75">
      <c r="B208" s="363"/>
      <c r="K208" s="508"/>
      <c r="L208" s="434"/>
    </row>
    <row r="209" spans="2:12" ht="15.75">
      <c r="B209" s="363"/>
      <c r="K209" s="508"/>
      <c r="L209" s="434"/>
    </row>
    <row r="210" spans="2:12" ht="15.75">
      <c r="B210" s="363"/>
      <c r="K210" s="508"/>
      <c r="L210" s="434"/>
    </row>
    <row r="211" spans="2:12" ht="16.5" thickBot="1">
      <c r="B211" s="363"/>
      <c r="K211" s="508"/>
      <c r="L211" s="434"/>
    </row>
    <row r="212" spans="2:12" ht="16.5" thickBot="1">
      <c r="B212" s="363"/>
      <c r="C212" s="375"/>
      <c r="D212" s="1008" t="s">
        <v>571</v>
      </c>
      <c r="E212" s="1009"/>
      <c r="F212" s="1009"/>
      <c r="G212" s="1009"/>
      <c r="H212" s="1010"/>
      <c r="K212" s="355"/>
      <c r="L212" s="357"/>
    </row>
    <row r="213" spans="2:12" ht="15.75">
      <c r="B213" s="363"/>
      <c r="C213" s="375"/>
      <c r="D213" s="509" t="s">
        <v>532</v>
      </c>
      <c r="E213" s="510" t="s">
        <v>572</v>
      </c>
      <c r="F213" s="510" t="s">
        <v>467</v>
      </c>
      <c r="G213" s="1011" t="s">
        <v>534</v>
      </c>
      <c r="H213" s="1012"/>
      <c r="K213" s="355"/>
      <c r="L213" s="357"/>
    </row>
    <row r="214" spans="2:12" ht="15">
      <c r="B214" s="363"/>
      <c r="C214" s="364"/>
      <c r="D214" s="439">
        <v>20</v>
      </c>
      <c r="E214" s="439">
        <v>5.5</v>
      </c>
      <c r="F214" s="439">
        <v>4</v>
      </c>
      <c r="G214" s="1006">
        <f>D214*E214*F214</f>
        <v>440</v>
      </c>
      <c r="H214" s="1007"/>
      <c r="K214" s="355"/>
      <c r="L214" s="357"/>
    </row>
    <row r="215" spans="2:12" ht="18">
      <c r="B215" s="363"/>
      <c r="D215" s="998" t="s">
        <v>21</v>
      </c>
      <c r="E215" s="999"/>
      <c r="F215" s="1000"/>
      <c r="G215" s="1013">
        <f>G214</f>
        <v>440</v>
      </c>
      <c r="H215" s="1014"/>
      <c r="K215" s="355"/>
      <c r="L215" s="357"/>
    </row>
    <row r="216" spans="2:12">
      <c r="B216" s="363"/>
      <c r="C216" s="362"/>
      <c r="K216" s="355"/>
      <c r="L216" s="367"/>
    </row>
    <row r="217" spans="2:12" ht="15.75" customHeight="1">
      <c r="B217" s="431" t="s">
        <v>573</v>
      </c>
      <c r="C217" s="948" t="s">
        <v>529</v>
      </c>
      <c r="D217" s="948"/>
      <c r="E217" s="948"/>
      <c r="F217" s="948"/>
      <c r="G217" s="948"/>
      <c r="H217" s="948"/>
      <c r="I217" s="432"/>
      <c r="J217" s="432"/>
      <c r="K217" s="433" t="s">
        <v>2</v>
      </c>
      <c r="L217" s="434">
        <f>H267</f>
        <v>146.02000000000001</v>
      </c>
    </row>
    <row r="218" spans="2:12">
      <c r="B218" s="363"/>
      <c r="C218" s="362"/>
      <c r="K218" s="355"/>
      <c r="L218" s="367"/>
    </row>
    <row r="219" spans="2:12">
      <c r="B219" s="363"/>
      <c r="C219" s="362"/>
      <c r="K219" s="355"/>
      <c r="L219" s="367"/>
    </row>
    <row r="220" spans="2:12">
      <c r="B220" s="363"/>
      <c r="C220" s="362"/>
      <c r="K220" s="355"/>
      <c r="L220" s="367"/>
    </row>
    <row r="221" spans="2:12">
      <c r="B221" s="363"/>
      <c r="C221" s="362"/>
      <c r="K221" s="355"/>
      <c r="L221" s="367"/>
    </row>
    <row r="222" spans="2:12">
      <c r="B222" s="363"/>
      <c r="C222" s="362"/>
      <c r="K222" s="355"/>
      <c r="L222" s="367"/>
    </row>
    <row r="223" spans="2:12">
      <c r="B223" s="363"/>
      <c r="C223" s="362"/>
      <c r="K223" s="355"/>
      <c r="L223" s="367"/>
    </row>
    <row r="224" spans="2:12">
      <c r="B224" s="363"/>
      <c r="C224" s="362"/>
      <c r="K224" s="355"/>
      <c r="L224" s="367"/>
    </row>
    <row r="225" spans="2:12">
      <c r="B225" s="363"/>
      <c r="C225" s="362"/>
      <c r="K225" s="355"/>
      <c r="L225" s="367"/>
    </row>
    <row r="226" spans="2:12">
      <c r="B226" s="363"/>
      <c r="C226" s="362"/>
      <c r="K226" s="355"/>
      <c r="L226" s="367"/>
    </row>
    <row r="227" spans="2:12">
      <c r="B227" s="363"/>
      <c r="C227" s="362"/>
      <c r="K227" s="355"/>
      <c r="L227" s="367"/>
    </row>
    <row r="228" spans="2:12">
      <c r="B228" s="363"/>
      <c r="C228" s="362"/>
      <c r="K228" s="355"/>
      <c r="L228" s="367"/>
    </row>
    <row r="229" spans="2:12">
      <c r="B229" s="363"/>
      <c r="C229" s="362"/>
      <c r="K229" s="355"/>
      <c r="L229" s="367"/>
    </row>
    <row r="230" spans="2:12">
      <c r="B230" s="363"/>
      <c r="C230" s="362"/>
      <c r="K230" s="355"/>
      <c r="L230" s="367"/>
    </row>
    <row r="231" spans="2:12">
      <c r="B231" s="363"/>
      <c r="C231" s="362"/>
      <c r="K231" s="355"/>
      <c r="L231" s="367"/>
    </row>
    <row r="232" spans="2:12">
      <c r="B232" s="363"/>
      <c r="C232" s="362"/>
      <c r="K232" s="355"/>
      <c r="L232" s="367"/>
    </row>
    <row r="233" spans="2:12">
      <c r="B233" s="363"/>
      <c r="C233" s="362"/>
      <c r="K233" s="355"/>
      <c r="L233" s="367"/>
    </row>
    <row r="234" spans="2:12">
      <c r="B234" s="363"/>
      <c r="C234" s="362"/>
      <c r="K234" s="355"/>
      <c r="L234" s="367"/>
    </row>
    <row r="235" spans="2:12">
      <c r="B235" s="363"/>
      <c r="C235" s="362"/>
      <c r="K235" s="355"/>
      <c r="L235" s="367"/>
    </row>
    <row r="236" spans="2:12">
      <c r="B236" s="363"/>
      <c r="C236" s="362"/>
      <c r="K236" s="355"/>
      <c r="L236" s="367"/>
    </row>
    <row r="237" spans="2:12">
      <c r="B237" s="363"/>
      <c r="C237" s="362"/>
      <c r="K237" s="355"/>
      <c r="L237" s="367"/>
    </row>
    <row r="238" spans="2:12">
      <c r="B238" s="363"/>
      <c r="C238" s="362"/>
      <c r="K238" s="355"/>
      <c r="L238" s="367"/>
    </row>
    <row r="239" spans="2:12">
      <c r="B239" s="363"/>
      <c r="C239" s="362"/>
      <c r="K239" s="355"/>
      <c r="L239" s="367"/>
    </row>
    <row r="240" spans="2:12">
      <c r="B240" s="363"/>
      <c r="C240" s="362"/>
      <c r="K240" s="355"/>
      <c r="L240" s="367"/>
    </row>
    <row r="241" spans="2:12">
      <c r="B241" s="363"/>
      <c r="C241" s="362"/>
      <c r="K241" s="355"/>
      <c r="L241" s="367"/>
    </row>
    <row r="242" spans="2:12">
      <c r="B242" s="363"/>
      <c r="C242" s="362"/>
      <c r="K242" s="355"/>
      <c r="L242" s="367"/>
    </row>
    <row r="243" spans="2:12" ht="13.5" thickBot="1">
      <c r="B243" s="363"/>
      <c r="C243" s="362"/>
      <c r="K243" s="355"/>
      <c r="L243" s="367"/>
    </row>
    <row r="244" spans="2:12" ht="16.5" thickBot="1">
      <c r="B244" s="363"/>
      <c r="C244" s="364"/>
      <c r="D244" s="1020" t="s">
        <v>574</v>
      </c>
      <c r="E244" s="1021"/>
      <c r="F244" s="1021"/>
      <c r="G244" s="1021"/>
      <c r="H244" s="1022"/>
      <c r="K244" s="355"/>
      <c r="L244" s="357"/>
    </row>
    <row r="245" spans="2:12" ht="15">
      <c r="B245" s="363"/>
      <c r="C245" s="364"/>
      <c r="D245" s="1023" t="s">
        <v>481</v>
      </c>
      <c r="E245" s="1024"/>
      <c r="F245" s="1024"/>
      <c r="G245" s="1024"/>
      <c r="H245" s="1025"/>
      <c r="K245" s="355"/>
      <c r="L245" s="357"/>
    </row>
    <row r="246" spans="2:12" ht="15">
      <c r="B246" s="363"/>
      <c r="C246" s="364"/>
      <c r="D246" s="996" t="s">
        <v>575</v>
      </c>
      <c r="E246" s="997"/>
      <c r="F246" s="468" t="s">
        <v>473</v>
      </c>
      <c r="G246" s="468" t="s">
        <v>250</v>
      </c>
      <c r="H246" s="488" t="s">
        <v>21</v>
      </c>
      <c r="K246" s="355"/>
      <c r="L246" s="357"/>
    </row>
    <row r="247" spans="2:12" ht="15">
      <c r="B247" s="363"/>
      <c r="C247" s="364"/>
      <c r="D247" s="1026" t="s">
        <v>576</v>
      </c>
      <c r="E247" s="1027"/>
      <c r="F247" s="470">
        <v>5.15</v>
      </c>
      <c r="G247" s="469">
        <v>0.7</v>
      </c>
      <c r="H247" s="492">
        <f>F247*G247</f>
        <v>3.61</v>
      </c>
      <c r="K247" s="355"/>
      <c r="L247" s="357"/>
    </row>
    <row r="248" spans="2:12" ht="15">
      <c r="B248" s="363"/>
      <c r="C248" s="364"/>
      <c r="D248" s="1018" t="s">
        <v>577</v>
      </c>
      <c r="E248" s="1019"/>
      <c r="F248" s="511">
        <v>4.1500000000000004</v>
      </c>
      <c r="G248" s="476">
        <v>0.7</v>
      </c>
      <c r="H248" s="512">
        <f t="shared" ref="H248:H266" si="0">F248*G248</f>
        <v>2.91</v>
      </c>
      <c r="K248" s="355"/>
      <c r="L248" s="357"/>
    </row>
    <row r="249" spans="2:12" ht="15">
      <c r="B249" s="363"/>
      <c r="C249" s="364"/>
      <c r="D249" s="1018" t="s">
        <v>578</v>
      </c>
      <c r="E249" s="1019"/>
      <c r="F249" s="511">
        <v>4.1500000000000004</v>
      </c>
      <c r="G249" s="476">
        <v>0.7</v>
      </c>
      <c r="H249" s="512">
        <f t="shared" si="0"/>
        <v>2.91</v>
      </c>
      <c r="K249" s="355"/>
      <c r="L249" s="357"/>
    </row>
    <row r="250" spans="2:12" ht="15">
      <c r="B250" s="363"/>
      <c r="C250" s="364"/>
      <c r="D250" s="1018" t="s">
        <v>579</v>
      </c>
      <c r="E250" s="1019"/>
      <c r="F250" s="511">
        <v>5.15</v>
      </c>
      <c r="G250" s="476">
        <v>0.7</v>
      </c>
      <c r="H250" s="512">
        <f t="shared" si="0"/>
        <v>3.61</v>
      </c>
      <c r="K250" s="355"/>
      <c r="L250" s="357"/>
    </row>
    <row r="251" spans="2:12" ht="15">
      <c r="B251" s="363"/>
      <c r="C251" s="364"/>
      <c r="D251" s="1018" t="s">
        <v>580</v>
      </c>
      <c r="E251" s="1019"/>
      <c r="F251" s="511">
        <v>2.15</v>
      </c>
      <c r="G251" s="476">
        <v>5.15</v>
      </c>
      <c r="H251" s="512">
        <f t="shared" si="0"/>
        <v>11.07</v>
      </c>
      <c r="K251" s="355"/>
      <c r="L251" s="357"/>
    </row>
    <row r="252" spans="2:12" ht="15">
      <c r="B252" s="363"/>
      <c r="C252" s="364"/>
      <c r="D252" s="1018" t="s">
        <v>581</v>
      </c>
      <c r="E252" s="1019"/>
      <c r="F252" s="511">
        <v>4.1500000000000004</v>
      </c>
      <c r="G252" s="476">
        <v>2.15</v>
      </c>
      <c r="H252" s="512">
        <f t="shared" si="0"/>
        <v>8.92</v>
      </c>
      <c r="K252" s="355"/>
      <c r="L252" s="357"/>
    </row>
    <row r="253" spans="2:12" ht="15">
      <c r="B253" s="363"/>
      <c r="C253" s="364"/>
      <c r="D253" s="1018" t="s">
        <v>582</v>
      </c>
      <c r="E253" s="1019"/>
      <c r="F253" s="511">
        <v>4.1500000000000004</v>
      </c>
      <c r="G253" s="476">
        <v>2.15</v>
      </c>
      <c r="H253" s="512">
        <f t="shared" si="0"/>
        <v>8.92</v>
      </c>
      <c r="K253" s="355"/>
      <c r="L253" s="357"/>
    </row>
    <row r="254" spans="2:12" ht="15">
      <c r="B254" s="363"/>
      <c r="C254" s="364"/>
      <c r="D254" s="1018" t="s">
        <v>583</v>
      </c>
      <c r="E254" s="1019"/>
      <c r="F254" s="511">
        <v>2.15</v>
      </c>
      <c r="G254" s="476">
        <v>5.15</v>
      </c>
      <c r="H254" s="512">
        <f t="shared" si="0"/>
        <v>11.07</v>
      </c>
      <c r="K254" s="355"/>
      <c r="L254" s="357"/>
    </row>
    <row r="255" spans="2:12" ht="15">
      <c r="B255" s="363"/>
      <c r="C255" s="364"/>
      <c r="D255" s="1018" t="s">
        <v>584</v>
      </c>
      <c r="E255" s="1019"/>
      <c r="F255" s="511">
        <v>5.15</v>
      </c>
      <c r="G255" s="476">
        <v>2.15</v>
      </c>
      <c r="H255" s="512">
        <f t="shared" si="0"/>
        <v>11.07</v>
      </c>
      <c r="K255" s="355"/>
      <c r="L255" s="357"/>
    </row>
    <row r="256" spans="2:12" ht="15">
      <c r="B256" s="363"/>
      <c r="C256" s="364"/>
      <c r="D256" s="1018" t="s">
        <v>585</v>
      </c>
      <c r="E256" s="1019"/>
      <c r="F256" s="511">
        <v>4.1500000000000004</v>
      </c>
      <c r="G256" s="476">
        <v>2.15</v>
      </c>
      <c r="H256" s="512">
        <f t="shared" si="0"/>
        <v>8.92</v>
      </c>
      <c r="K256" s="355"/>
      <c r="L256" s="357"/>
    </row>
    <row r="257" spans="2:17" ht="15">
      <c r="B257" s="363"/>
      <c r="C257" s="364"/>
      <c r="D257" s="1018" t="s">
        <v>586</v>
      </c>
      <c r="E257" s="1019"/>
      <c r="F257" s="511">
        <v>4.1500000000000004</v>
      </c>
      <c r="G257" s="476">
        <v>2.15</v>
      </c>
      <c r="H257" s="512">
        <f t="shared" si="0"/>
        <v>8.92</v>
      </c>
      <c r="K257" s="355"/>
      <c r="L257" s="357"/>
    </row>
    <row r="258" spans="2:17" ht="15">
      <c r="B258" s="363"/>
      <c r="C258" s="364"/>
      <c r="D258" s="1018" t="s">
        <v>587</v>
      </c>
      <c r="E258" s="1019"/>
      <c r="F258" s="511">
        <v>5.15</v>
      </c>
      <c r="G258" s="476">
        <v>2.15</v>
      </c>
      <c r="H258" s="512">
        <f t="shared" si="0"/>
        <v>11.07</v>
      </c>
      <c r="K258" s="355"/>
      <c r="L258" s="357"/>
    </row>
    <row r="259" spans="2:17" ht="15">
      <c r="B259" s="363"/>
      <c r="C259" s="364"/>
      <c r="D259" s="1018" t="s">
        <v>588</v>
      </c>
      <c r="E259" s="1019"/>
      <c r="F259" s="511">
        <v>2.15</v>
      </c>
      <c r="G259" s="476">
        <v>5.15</v>
      </c>
      <c r="H259" s="512">
        <f t="shared" si="0"/>
        <v>11.07</v>
      </c>
      <c r="K259" s="355"/>
      <c r="L259" s="357"/>
    </row>
    <row r="260" spans="2:17" ht="15">
      <c r="B260" s="363"/>
      <c r="C260" s="364"/>
      <c r="D260" s="1018" t="s">
        <v>589</v>
      </c>
      <c r="E260" s="1019"/>
      <c r="F260" s="511">
        <v>4.1500000000000004</v>
      </c>
      <c r="G260" s="476">
        <v>2.15</v>
      </c>
      <c r="H260" s="512">
        <f t="shared" si="0"/>
        <v>8.92</v>
      </c>
      <c r="K260" s="355"/>
      <c r="L260" s="357"/>
    </row>
    <row r="261" spans="2:17" ht="15">
      <c r="B261" s="363"/>
      <c r="C261" s="364"/>
      <c r="D261" s="1018" t="s">
        <v>590</v>
      </c>
      <c r="E261" s="1019"/>
      <c r="F261" s="511">
        <v>4.1500000000000004</v>
      </c>
      <c r="G261" s="476">
        <v>2.15</v>
      </c>
      <c r="H261" s="512">
        <f t="shared" si="0"/>
        <v>8.92</v>
      </c>
      <c r="K261" s="355"/>
      <c r="L261" s="357"/>
    </row>
    <row r="262" spans="2:17" ht="15">
      <c r="B262" s="363"/>
      <c r="C262" s="364"/>
      <c r="D262" s="1018" t="s">
        <v>591</v>
      </c>
      <c r="E262" s="1019"/>
      <c r="F262" s="511">
        <v>2.15</v>
      </c>
      <c r="G262" s="476">
        <v>5.15</v>
      </c>
      <c r="H262" s="512">
        <f t="shared" si="0"/>
        <v>11.07</v>
      </c>
      <c r="K262" s="355"/>
      <c r="L262" s="357"/>
    </row>
    <row r="263" spans="2:17" ht="15">
      <c r="B263" s="363"/>
      <c r="C263" s="364"/>
      <c r="D263" s="1018" t="s">
        <v>592</v>
      </c>
      <c r="E263" s="1019"/>
      <c r="F263" s="511">
        <v>5.15</v>
      </c>
      <c r="G263" s="476">
        <v>0.7</v>
      </c>
      <c r="H263" s="512">
        <f t="shared" si="0"/>
        <v>3.61</v>
      </c>
      <c r="K263" s="355"/>
      <c r="L263" s="357"/>
    </row>
    <row r="264" spans="2:17" ht="15">
      <c r="B264" s="363"/>
      <c r="C264" s="364"/>
      <c r="D264" s="1018" t="s">
        <v>593</v>
      </c>
      <c r="E264" s="1019"/>
      <c r="F264" s="511">
        <v>4.1500000000000004</v>
      </c>
      <c r="G264" s="476">
        <v>0.7</v>
      </c>
      <c r="H264" s="512">
        <f t="shared" si="0"/>
        <v>2.91</v>
      </c>
      <c r="K264" s="355"/>
      <c r="L264" s="357"/>
    </row>
    <row r="265" spans="2:17" ht="15">
      <c r="B265" s="363"/>
      <c r="C265" s="364"/>
      <c r="D265" s="1018" t="s">
        <v>594</v>
      </c>
      <c r="E265" s="1019"/>
      <c r="F265" s="511">
        <v>4.1500000000000004</v>
      </c>
      <c r="G265" s="476">
        <v>0.7</v>
      </c>
      <c r="H265" s="512">
        <f t="shared" si="0"/>
        <v>2.91</v>
      </c>
      <c r="K265" s="355"/>
      <c r="L265" s="357"/>
    </row>
    <row r="266" spans="2:17" ht="15.75" thickBot="1">
      <c r="B266" s="363"/>
      <c r="C266" s="364"/>
      <c r="D266" s="1028" t="s">
        <v>595</v>
      </c>
      <c r="E266" s="1029"/>
      <c r="F266" s="511">
        <v>5.15</v>
      </c>
      <c r="G266" s="476">
        <v>0.7</v>
      </c>
      <c r="H266" s="513">
        <f t="shared" si="0"/>
        <v>3.61</v>
      </c>
      <c r="K266" s="355"/>
      <c r="L266" s="357"/>
    </row>
    <row r="267" spans="2:17" ht="18.75" thickBot="1">
      <c r="B267" s="363"/>
      <c r="D267" s="974" t="s">
        <v>543</v>
      </c>
      <c r="E267" s="975"/>
      <c r="F267" s="975"/>
      <c r="G267" s="975"/>
      <c r="H267" s="500">
        <f>SUM(H247:H266)</f>
        <v>146.02000000000001</v>
      </c>
      <c r="K267" s="355"/>
      <c r="L267" s="357"/>
    </row>
    <row r="268" spans="2:17">
      <c r="B268" s="501"/>
      <c r="K268" s="371"/>
      <c r="L268" s="372"/>
    </row>
    <row r="269" spans="2:17" ht="33" customHeight="1">
      <c r="B269" s="431" t="s">
        <v>596</v>
      </c>
      <c r="C269" s="948" t="s">
        <v>564</v>
      </c>
      <c r="D269" s="948"/>
      <c r="E269" s="948"/>
      <c r="F269" s="948"/>
      <c r="G269" s="948"/>
      <c r="H269" s="948"/>
      <c r="I269" s="432"/>
      <c r="J269" s="432"/>
      <c r="K269" s="433" t="s">
        <v>498</v>
      </c>
      <c r="L269" s="434">
        <f>G274</f>
        <v>1898.37</v>
      </c>
    </row>
    <row r="270" spans="2:17" ht="15">
      <c r="B270" s="363"/>
      <c r="C270" s="362"/>
      <c r="K270" s="355"/>
      <c r="L270" s="367"/>
      <c r="Q270" s="514">
        <f>L217+L149+L68</f>
        <v>601.17999999999995</v>
      </c>
    </row>
    <row r="271" spans="2:17" s="461" customFormat="1" ht="27.75" customHeight="1">
      <c r="B271" s="462"/>
      <c r="D271" s="1030" t="s">
        <v>597</v>
      </c>
      <c r="E271" s="1031"/>
      <c r="F271" s="1031"/>
      <c r="G271" s="1031"/>
      <c r="H271" s="1032"/>
      <c r="K271" s="464"/>
      <c r="L271" s="465"/>
    </row>
    <row r="272" spans="2:17" s="461" customFormat="1" ht="27.75" customHeight="1">
      <c r="B272" s="462"/>
      <c r="C272" s="466"/>
      <c r="D272" s="979" t="s">
        <v>598</v>
      </c>
      <c r="E272" s="980"/>
      <c r="F272" s="981"/>
      <c r="G272" s="1033">
        <v>2109.3000000000002</v>
      </c>
      <c r="H272" s="1034"/>
      <c r="K272" s="464"/>
      <c r="L272" s="465"/>
      <c r="N272" s="467" t="s">
        <v>547</v>
      </c>
    </row>
    <row r="273" spans="2:17" s="461" customFormat="1" ht="27.75" customHeight="1">
      <c r="B273" s="462"/>
      <c r="D273" s="988" t="s">
        <v>21</v>
      </c>
      <c r="E273" s="989"/>
      <c r="F273" s="990"/>
      <c r="G273" s="1004">
        <f>G272</f>
        <v>2109.3000000000002</v>
      </c>
      <c r="H273" s="1005"/>
      <c r="K273" s="464"/>
      <c r="L273" s="465"/>
      <c r="Q273" s="514">
        <f>L276+L173+L108</f>
        <v>93.37</v>
      </c>
    </row>
    <row r="274" spans="2:17" s="461" customFormat="1" ht="24.75" customHeight="1">
      <c r="B274" s="462"/>
      <c r="D274" s="993" t="s">
        <v>548</v>
      </c>
      <c r="E274" s="993"/>
      <c r="F274" s="993"/>
      <c r="G274" s="994">
        <f>G273-(G272*0.1)</f>
        <v>1898.37</v>
      </c>
      <c r="H274" s="994"/>
      <c r="K274" s="464"/>
      <c r="L274" s="465"/>
      <c r="N274" s="467"/>
      <c r="O274" s="467"/>
    </row>
    <row r="275" spans="2:17">
      <c r="B275" s="363"/>
      <c r="C275" s="362"/>
      <c r="K275" s="355"/>
      <c r="L275" s="367"/>
    </row>
    <row r="276" spans="2:17" ht="15.75" customHeight="1">
      <c r="B276" s="431" t="s">
        <v>599</v>
      </c>
      <c r="C276" s="948" t="s">
        <v>549</v>
      </c>
      <c r="D276" s="948"/>
      <c r="E276" s="948"/>
      <c r="F276" s="948"/>
      <c r="G276" s="948"/>
      <c r="H276" s="948"/>
      <c r="I276" s="432"/>
      <c r="J276" s="432"/>
      <c r="K276" s="433" t="s">
        <v>0</v>
      </c>
      <c r="L276" s="434">
        <f>H301</f>
        <v>36.520000000000003</v>
      </c>
    </row>
    <row r="277" spans="2:17" ht="13.5" thickBot="1">
      <c r="B277" s="363"/>
      <c r="C277" s="362"/>
      <c r="K277" s="355"/>
      <c r="L277" s="367"/>
    </row>
    <row r="278" spans="2:17" ht="16.5" thickBot="1">
      <c r="B278" s="363"/>
      <c r="C278" s="364"/>
      <c r="D278" s="974" t="s">
        <v>600</v>
      </c>
      <c r="E278" s="975"/>
      <c r="F278" s="975"/>
      <c r="G278" s="975"/>
      <c r="H278" s="995"/>
      <c r="K278" s="355"/>
      <c r="L278" s="357"/>
    </row>
    <row r="279" spans="2:17" ht="15">
      <c r="B279" s="363"/>
      <c r="C279" s="364"/>
      <c r="D279" s="1023" t="s">
        <v>481</v>
      </c>
      <c r="E279" s="1024"/>
      <c r="F279" s="1024"/>
      <c r="G279" s="1024"/>
      <c r="H279" s="1025"/>
      <c r="K279" s="355"/>
      <c r="L279" s="357"/>
    </row>
    <row r="280" spans="2:17" ht="15">
      <c r="B280" s="363"/>
      <c r="C280" s="364"/>
      <c r="D280" s="515" t="s">
        <v>575</v>
      </c>
      <c r="E280" s="516" t="s">
        <v>474</v>
      </c>
      <c r="F280" s="468" t="s">
        <v>473</v>
      </c>
      <c r="G280" s="468" t="s">
        <v>250</v>
      </c>
      <c r="H280" s="488" t="s">
        <v>21</v>
      </c>
      <c r="K280" s="355"/>
      <c r="L280" s="357"/>
    </row>
    <row r="281" spans="2:17" ht="15">
      <c r="B281" s="363"/>
      <c r="C281" s="364"/>
      <c r="D281" s="517" t="s">
        <v>576</v>
      </c>
      <c r="E281" s="518">
        <v>0.25</v>
      </c>
      <c r="F281" s="470">
        <v>5.15</v>
      </c>
      <c r="G281" s="469">
        <v>0.7</v>
      </c>
      <c r="H281" s="492">
        <f>F281*G281*E281</f>
        <v>0.9</v>
      </c>
      <c r="K281" s="355"/>
      <c r="L281" s="357"/>
    </row>
    <row r="282" spans="2:17" ht="15">
      <c r="B282" s="363"/>
      <c r="C282" s="364"/>
      <c r="D282" s="519" t="s">
        <v>577</v>
      </c>
      <c r="E282" s="520">
        <v>0.25</v>
      </c>
      <c r="F282" s="511">
        <v>4.1500000000000004</v>
      </c>
      <c r="G282" s="476">
        <v>0.7</v>
      </c>
      <c r="H282" s="512">
        <f t="shared" ref="H282:H300" si="1">F282*G282*E282</f>
        <v>0.73</v>
      </c>
      <c r="K282" s="355"/>
      <c r="L282" s="357"/>
    </row>
    <row r="283" spans="2:17" ht="15">
      <c r="B283" s="363"/>
      <c r="C283" s="364"/>
      <c r="D283" s="519" t="s">
        <v>578</v>
      </c>
      <c r="E283" s="520">
        <v>0.25</v>
      </c>
      <c r="F283" s="511">
        <v>4.1500000000000004</v>
      </c>
      <c r="G283" s="476">
        <v>0.7</v>
      </c>
      <c r="H283" s="512">
        <f t="shared" si="1"/>
        <v>0.73</v>
      </c>
      <c r="K283" s="355"/>
      <c r="L283" s="357"/>
    </row>
    <row r="284" spans="2:17" ht="15">
      <c r="B284" s="363"/>
      <c r="C284" s="364"/>
      <c r="D284" s="519" t="s">
        <v>579</v>
      </c>
      <c r="E284" s="520">
        <v>0.25</v>
      </c>
      <c r="F284" s="511">
        <v>5.15</v>
      </c>
      <c r="G284" s="476">
        <v>0.7</v>
      </c>
      <c r="H284" s="512">
        <f t="shared" si="1"/>
        <v>0.9</v>
      </c>
      <c r="K284" s="355"/>
      <c r="L284" s="357"/>
    </row>
    <row r="285" spans="2:17" ht="15">
      <c r="B285" s="363"/>
      <c r="C285" s="364"/>
      <c r="D285" s="519" t="s">
        <v>580</v>
      </c>
      <c r="E285" s="520">
        <v>0.25</v>
      </c>
      <c r="F285" s="511">
        <v>2.15</v>
      </c>
      <c r="G285" s="476">
        <v>5.15</v>
      </c>
      <c r="H285" s="512">
        <f t="shared" si="1"/>
        <v>2.77</v>
      </c>
      <c r="K285" s="355"/>
      <c r="L285" s="357"/>
    </row>
    <row r="286" spans="2:17" ht="15">
      <c r="B286" s="363"/>
      <c r="C286" s="364"/>
      <c r="D286" s="519" t="s">
        <v>581</v>
      </c>
      <c r="E286" s="520">
        <v>0.25</v>
      </c>
      <c r="F286" s="511">
        <v>4.1500000000000004</v>
      </c>
      <c r="G286" s="476">
        <v>2.15</v>
      </c>
      <c r="H286" s="512">
        <f t="shared" si="1"/>
        <v>2.23</v>
      </c>
      <c r="K286" s="355"/>
      <c r="L286" s="357"/>
    </row>
    <row r="287" spans="2:17" ht="15">
      <c r="B287" s="363"/>
      <c r="C287" s="364"/>
      <c r="D287" s="519" t="s">
        <v>582</v>
      </c>
      <c r="E287" s="520">
        <v>0.25</v>
      </c>
      <c r="F287" s="511">
        <v>4.1500000000000004</v>
      </c>
      <c r="G287" s="476">
        <v>2.15</v>
      </c>
      <c r="H287" s="512">
        <f t="shared" si="1"/>
        <v>2.23</v>
      </c>
      <c r="K287" s="355"/>
      <c r="L287" s="357"/>
    </row>
    <row r="288" spans="2:17" ht="15">
      <c r="B288" s="363"/>
      <c r="C288" s="364"/>
      <c r="D288" s="519" t="s">
        <v>583</v>
      </c>
      <c r="E288" s="520">
        <v>0.25</v>
      </c>
      <c r="F288" s="511">
        <v>2.15</v>
      </c>
      <c r="G288" s="476">
        <v>5.15</v>
      </c>
      <c r="H288" s="512">
        <f t="shared" si="1"/>
        <v>2.77</v>
      </c>
      <c r="K288" s="355"/>
      <c r="L288" s="357"/>
    </row>
    <row r="289" spans="2:12" ht="15">
      <c r="B289" s="363"/>
      <c r="C289" s="364"/>
      <c r="D289" s="519" t="s">
        <v>584</v>
      </c>
      <c r="E289" s="520">
        <v>0.25</v>
      </c>
      <c r="F289" s="511">
        <v>5.15</v>
      </c>
      <c r="G289" s="476">
        <v>2.15</v>
      </c>
      <c r="H289" s="512">
        <f t="shared" si="1"/>
        <v>2.77</v>
      </c>
      <c r="K289" s="355"/>
      <c r="L289" s="357"/>
    </row>
    <row r="290" spans="2:12" ht="15">
      <c r="B290" s="363"/>
      <c r="C290" s="364"/>
      <c r="D290" s="519" t="s">
        <v>585</v>
      </c>
      <c r="E290" s="520">
        <v>0.25</v>
      </c>
      <c r="F290" s="511">
        <v>4.1500000000000004</v>
      </c>
      <c r="G290" s="476">
        <v>2.15</v>
      </c>
      <c r="H290" s="512">
        <f t="shared" si="1"/>
        <v>2.23</v>
      </c>
      <c r="K290" s="355"/>
      <c r="L290" s="357"/>
    </row>
    <row r="291" spans="2:12" ht="15">
      <c r="B291" s="363"/>
      <c r="C291" s="364"/>
      <c r="D291" s="519" t="s">
        <v>586</v>
      </c>
      <c r="E291" s="520">
        <v>0.25</v>
      </c>
      <c r="F291" s="511">
        <v>4.1500000000000004</v>
      </c>
      <c r="G291" s="476">
        <v>2.15</v>
      </c>
      <c r="H291" s="512">
        <f t="shared" si="1"/>
        <v>2.23</v>
      </c>
      <c r="K291" s="355"/>
      <c r="L291" s="357"/>
    </row>
    <row r="292" spans="2:12" ht="15">
      <c r="B292" s="363"/>
      <c r="C292" s="364"/>
      <c r="D292" s="519" t="s">
        <v>587</v>
      </c>
      <c r="E292" s="520">
        <v>0.25</v>
      </c>
      <c r="F292" s="511">
        <v>5.15</v>
      </c>
      <c r="G292" s="476">
        <v>2.15</v>
      </c>
      <c r="H292" s="512">
        <f t="shared" si="1"/>
        <v>2.77</v>
      </c>
      <c r="K292" s="355"/>
      <c r="L292" s="357"/>
    </row>
    <row r="293" spans="2:12" ht="15">
      <c r="B293" s="363"/>
      <c r="C293" s="364"/>
      <c r="D293" s="519" t="s">
        <v>588</v>
      </c>
      <c r="E293" s="520">
        <v>0.25</v>
      </c>
      <c r="F293" s="511">
        <v>2.15</v>
      </c>
      <c r="G293" s="476">
        <v>5.15</v>
      </c>
      <c r="H293" s="512">
        <f t="shared" si="1"/>
        <v>2.77</v>
      </c>
      <c r="K293" s="355"/>
      <c r="L293" s="357"/>
    </row>
    <row r="294" spans="2:12" ht="15">
      <c r="B294" s="363"/>
      <c r="C294" s="364"/>
      <c r="D294" s="519" t="s">
        <v>589</v>
      </c>
      <c r="E294" s="520">
        <v>0.25</v>
      </c>
      <c r="F294" s="511">
        <v>4.1500000000000004</v>
      </c>
      <c r="G294" s="476">
        <v>2.15</v>
      </c>
      <c r="H294" s="512">
        <f t="shared" si="1"/>
        <v>2.23</v>
      </c>
      <c r="K294" s="355"/>
      <c r="L294" s="357"/>
    </row>
    <row r="295" spans="2:12" ht="15">
      <c r="B295" s="363"/>
      <c r="C295" s="364"/>
      <c r="D295" s="519" t="s">
        <v>590</v>
      </c>
      <c r="E295" s="520">
        <v>0.25</v>
      </c>
      <c r="F295" s="511">
        <v>4.1500000000000004</v>
      </c>
      <c r="G295" s="476">
        <v>2.15</v>
      </c>
      <c r="H295" s="512">
        <f t="shared" si="1"/>
        <v>2.23</v>
      </c>
      <c r="K295" s="355"/>
      <c r="L295" s="357"/>
    </row>
    <row r="296" spans="2:12" ht="15">
      <c r="B296" s="363"/>
      <c r="C296" s="364"/>
      <c r="D296" s="519" t="s">
        <v>591</v>
      </c>
      <c r="E296" s="520">
        <v>0.25</v>
      </c>
      <c r="F296" s="511">
        <v>2.15</v>
      </c>
      <c r="G296" s="476">
        <v>5.15</v>
      </c>
      <c r="H296" s="512">
        <f t="shared" si="1"/>
        <v>2.77</v>
      </c>
      <c r="K296" s="355"/>
      <c r="L296" s="357"/>
    </row>
    <row r="297" spans="2:12" ht="15">
      <c r="B297" s="363"/>
      <c r="C297" s="364"/>
      <c r="D297" s="519" t="s">
        <v>592</v>
      </c>
      <c r="E297" s="520">
        <v>0.25</v>
      </c>
      <c r="F297" s="511">
        <v>5.15</v>
      </c>
      <c r="G297" s="476">
        <v>0.7</v>
      </c>
      <c r="H297" s="512">
        <f t="shared" si="1"/>
        <v>0.9</v>
      </c>
      <c r="K297" s="355"/>
      <c r="L297" s="357"/>
    </row>
    <row r="298" spans="2:12" ht="15">
      <c r="B298" s="363"/>
      <c r="C298" s="364"/>
      <c r="D298" s="519" t="s">
        <v>593</v>
      </c>
      <c r="E298" s="520">
        <v>0.25</v>
      </c>
      <c r="F298" s="511">
        <v>4.1500000000000004</v>
      </c>
      <c r="G298" s="476">
        <v>0.7</v>
      </c>
      <c r="H298" s="512">
        <f t="shared" si="1"/>
        <v>0.73</v>
      </c>
      <c r="K298" s="355"/>
      <c r="L298" s="357"/>
    </row>
    <row r="299" spans="2:12" ht="15">
      <c r="B299" s="363"/>
      <c r="C299" s="364"/>
      <c r="D299" s="519" t="s">
        <v>594</v>
      </c>
      <c r="E299" s="520">
        <v>0.25</v>
      </c>
      <c r="F299" s="511">
        <v>4.1500000000000004</v>
      </c>
      <c r="G299" s="476">
        <v>0.7</v>
      </c>
      <c r="H299" s="512">
        <f t="shared" si="1"/>
        <v>0.73</v>
      </c>
      <c r="K299" s="355"/>
      <c r="L299" s="357"/>
    </row>
    <row r="300" spans="2:12" ht="15.75" thickBot="1">
      <c r="B300" s="363"/>
      <c r="C300" s="364"/>
      <c r="D300" s="521" t="s">
        <v>595</v>
      </c>
      <c r="E300" s="520">
        <v>0.25</v>
      </c>
      <c r="F300" s="511">
        <v>5.15</v>
      </c>
      <c r="G300" s="476">
        <v>0.7</v>
      </c>
      <c r="H300" s="513">
        <f t="shared" si="1"/>
        <v>0.9</v>
      </c>
      <c r="K300" s="355"/>
      <c r="L300" s="357"/>
    </row>
    <row r="301" spans="2:12" ht="18.75" thickBot="1">
      <c r="B301" s="363"/>
      <c r="D301" s="974" t="s">
        <v>543</v>
      </c>
      <c r="E301" s="975"/>
      <c r="F301" s="975"/>
      <c r="G301" s="975"/>
      <c r="H301" s="500">
        <f>SUM(H281:H300)</f>
        <v>36.520000000000003</v>
      </c>
      <c r="K301" s="355"/>
      <c r="L301" s="357"/>
    </row>
    <row r="302" spans="2:12">
      <c r="B302" s="344"/>
      <c r="C302" s="376"/>
      <c r="K302" s="346"/>
      <c r="L302" s="347"/>
    </row>
    <row r="303" spans="2:12" s="522" customFormat="1" ht="51" customHeight="1">
      <c r="B303" s="431" t="s">
        <v>601</v>
      </c>
      <c r="C303" s="1037" t="s">
        <v>480</v>
      </c>
      <c r="D303" s="1037"/>
      <c r="E303" s="1037"/>
      <c r="F303" s="1037"/>
      <c r="G303" s="1037"/>
      <c r="H303" s="1037"/>
      <c r="I303" s="523"/>
      <c r="J303" s="523"/>
      <c r="K303" s="433" t="s">
        <v>361</v>
      </c>
      <c r="L303" s="434">
        <f>H309</f>
        <v>846</v>
      </c>
    </row>
    <row r="304" spans="2:12" s="522" customFormat="1" ht="252" customHeight="1">
      <c r="B304" s="431"/>
      <c r="C304" s="523"/>
      <c r="D304" s="523"/>
      <c r="E304" s="523"/>
      <c r="F304" s="523"/>
      <c r="G304" s="523"/>
      <c r="H304" s="523"/>
      <c r="I304" s="523"/>
      <c r="J304" s="523"/>
      <c r="K304" s="433"/>
      <c r="L304" s="434"/>
    </row>
    <row r="305" spans="2:12" ht="13.5" thickBot="1">
      <c r="B305" s="344"/>
      <c r="C305" s="376"/>
      <c r="K305" s="346"/>
      <c r="L305" s="347"/>
    </row>
    <row r="306" spans="2:12" s="524" customFormat="1" ht="23.25" customHeight="1" thickBot="1">
      <c r="B306" s="525"/>
      <c r="C306" s="526"/>
      <c r="D306" s="1038" t="s">
        <v>602</v>
      </c>
      <c r="E306" s="1039"/>
      <c r="F306" s="1039"/>
      <c r="G306" s="1039"/>
      <c r="H306" s="1040"/>
      <c r="K306" s="527"/>
      <c r="L306" s="528"/>
    </row>
    <row r="307" spans="2:12" s="524" customFormat="1" ht="47.25" customHeight="1">
      <c r="B307" s="529"/>
      <c r="D307" s="530" t="s">
        <v>603</v>
      </c>
      <c r="E307" s="531" t="s">
        <v>604</v>
      </c>
      <c r="F307" s="1041" t="s">
        <v>605</v>
      </c>
      <c r="G307" s="1042"/>
      <c r="H307" s="532" t="s">
        <v>606</v>
      </c>
      <c r="K307" s="533"/>
      <c r="L307" s="534"/>
    </row>
    <row r="308" spans="2:12" s="535" customFormat="1" ht="23.25" customHeight="1">
      <c r="B308" s="536"/>
      <c r="C308" s="537"/>
      <c r="D308" s="538">
        <v>20</v>
      </c>
      <c r="E308" s="539">
        <v>9.4</v>
      </c>
      <c r="F308" s="1043">
        <v>4.5</v>
      </c>
      <c r="G308" s="1044"/>
      <c r="H308" s="540">
        <f>D308*E308*F308</f>
        <v>846</v>
      </c>
      <c r="K308" s="541"/>
      <c r="L308" s="542"/>
    </row>
    <row r="309" spans="2:12" s="524" customFormat="1" ht="25.5" customHeight="1" thickBot="1">
      <c r="B309" s="529"/>
      <c r="D309" s="1045" t="s">
        <v>21</v>
      </c>
      <c r="E309" s="1046"/>
      <c r="F309" s="1046"/>
      <c r="G309" s="1046"/>
      <c r="H309" s="543">
        <f>H308</f>
        <v>846</v>
      </c>
      <c r="K309" s="533"/>
      <c r="L309" s="534"/>
    </row>
    <row r="310" spans="2:12">
      <c r="B310" s="344"/>
      <c r="C310" s="376"/>
      <c r="K310" s="346"/>
      <c r="L310" s="347"/>
    </row>
    <row r="311" spans="2:12">
      <c r="B311" s="344"/>
      <c r="C311" s="376"/>
      <c r="K311" s="346"/>
      <c r="L311" s="347"/>
    </row>
    <row r="312" spans="2:12" ht="15.75">
      <c r="B312" s="427" t="s">
        <v>607</v>
      </c>
      <c r="C312" s="945" t="s">
        <v>608</v>
      </c>
      <c r="D312" s="945"/>
      <c r="E312" s="945"/>
      <c r="F312" s="945"/>
      <c r="G312" s="945"/>
      <c r="H312" s="945"/>
      <c r="I312" s="428"/>
      <c r="J312" s="428"/>
      <c r="K312" s="429"/>
      <c r="L312" s="430"/>
    </row>
    <row r="313" spans="2:12">
      <c r="B313" s="344"/>
      <c r="C313" s="376"/>
      <c r="K313" s="346"/>
      <c r="L313" s="347"/>
    </row>
    <row r="314" spans="2:12" ht="15.75" customHeight="1">
      <c r="B314" s="431" t="s">
        <v>609</v>
      </c>
      <c r="C314" s="948" t="s">
        <v>610</v>
      </c>
      <c r="D314" s="948"/>
      <c r="E314" s="948"/>
      <c r="F314" s="948"/>
      <c r="G314" s="948"/>
      <c r="H314" s="948"/>
      <c r="I314" s="432"/>
      <c r="J314" s="432"/>
      <c r="K314" s="433" t="s">
        <v>0</v>
      </c>
      <c r="L314" s="434">
        <f>H343</f>
        <v>16.45</v>
      </c>
    </row>
    <row r="315" spans="2:12">
      <c r="B315" s="348"/>
      <c r="C315" s="502"/>
      <c r="K315" s="359"/>
      <c r="L315" s="486"/>
    </row>
    <row r="316" spans="2:12">
      <c r="B316" s="348"/>
      <c r="C316" s="502"/>
      <c r="K316" s="359"/>
      <c r="L316" s="486"/>
    </row>
    <row r="317" spans="2:12">
      <c r="B317" s="348"/>
      <c r="C317" s="502"/>
      <c r="K317" s="359"/>
      <c r="L317" s="486"/>
    </row>
    <row r="318" spans="2:12">
      <c r="B318" s="348"/>
      <c r="C318" s="502"/>
      <c r="K318" s="359"/>
      <c r="L318" s="486"/>
    </row>
    <row r="319" spans="2:12">
      <c r="B319" s="348"/>
      <c r="C319" s="502"/>
      <c r="K319" s="359"/>
      <c r="L319" s="486"/>
    </row>
    <row r="320" spans="2:12">
      <c r="B320" s="348"/>
      <c r="C320" s="502"/>
      <c r="K320" s="359"/>
      <c r="L320" s="486"/>
    </row>
    <row r="321" spans="2:12">
      <c r="B321" s="348"/>
      <c r="C321" s="502"/>
      <c r="K321" s="359"/>
      <c r="L321" s="486"/>
    </row>
    <row r="322" spans="2:12">
      <c r="B322" s="348"/>
      <c r="C322" s="502"/>
      <c r="K322" s="359"/>
      <c r="L322" s="486"/>
    </row>
    <row r="323" spans="2:12">
      <c r="B323" s="348"/>
      <c r="C323" s="502"/>
      <c r="K323" s="359"/>
      <c r="L323" s="486"/>
    </row>
    <row r="324" spans="2:12">
      <c r="B324" s="348"/>
      <c r="C324" s="502"/>
      <c r="K324" s="359"/>
      <c r="L324" s="486"/>
    </row>
    <row r="325" spans="2:12">
      <c r="B325" s="348"/>
      <c r="C325" s="502"/>
      <c r="K325" s="359"/>
      <c r="L325" s="486"/>
    </row>
    <row r="326" spans="2:12">
      <c r="B326" s="348"/>
      <c r="C326" s="502"/>
      <c r="K326" s="359"/>
      <c r="L326" s="486"/>
    </row>
    <row r="327" spans="2:12">
      <c r="B327" s="348"/>
      <c r="C327" s="502"/>
      <c r="K327" s="359"/>
      <c r="L327" s="486"/>
    </row>
    <row r="328" spans="2:12">
      <c r="B328" s="348"/>
      <c r="C328" s="502"/>
      <c r="K328" s="359"/>
      <c r="L328" s="486"/>
    </row>
    <row r="329" spans="2:12">
      <c r="B329" s="348"/>
      <c r="C329" s="502"/>
      <c r="K329" s="359"/>
      <c r="L329" s="486"/>
    </row>
    <row r="330" spans="2:12">
      <c r="B330" s="348"/>
      <c r="C330" s="502"/>
      <c r="K330" s="359"/>
      <c r="L330" s="486"/>
    </row>
    <row r="331" spans="2:12">
      <c r="B331" s="348"/>
      <c r="C331" s="502"/>
      <c r="K331" s="359"/>
      <c r="L331" s="486"/>
    </row>
    <row r="332" spans="2:12">
      <c r="B332" s="348"/>
      <c r="C332" s="502"/>
      <c r="K332" s="359"/>
      <c r="L332" s="486"/>
    </row>
    <row r="333" spans="2:12">
      <c r="B333" s="348"/>
      <c r="C333" s="502"/>
      <c r="K333" s="359"/>
      <c r="L333" s="486"/>
    </row>
    <row r="334" spans="2:12">
      <c r="B334" s="348"/>
      <c r="C334" s="502"/>
      <c r="K334" s="359"/>
      <c r="L334" s="486"/>
    </row>
    <row r="335" spans="2:12">
      <c r="B335" s="348"/>
      <c r="C335" s="502"/>
      <c r="K335" s="359"/>
      <c r="L335" s="486"/>
    </row>
    <row r="336" spans="2:12">
      <c r="B336" s="348"/>
      <c r="C336" s="502"/>
      <c r="K336" s="359"/>
      <c r="L336" s="486"/>
    </row>
    <row r="337" spans="2:12">
      <c r="B337" s="348"/>
      <c r="C337" s="502"/>
      <c r="K337" s="359"/>
      <c r="L337" s="486"/>
    </row>
    <row r="338" spans="2:12">
      <c r="B338" s="348"/>
      <c r="C338" s="502"/>
      <c r="K338" s="359"/>
      <c r="L338" s="486"/>
    </row>
    <row r="339" spans="2:12">
      <c r="B339" s="348"/>
      <c r="C339" s="502"/>
      <c r="K339" s="359"/>
      <c r="L339" s="486"/>
    </row>
    <row r="340" spans="2:12" ht="15.75">
      <c r="B340" s="348"/>
      <c r="D340" s="976" t="s">
        <v>611</v>
      </c>
      <c r="E340" s="977"/>
      <c r="F340" s="977"/>
      <c r="G340" s="977"/>
      <c r="H340" s="978"/>
      <c r="K340" s="355"/>
      <c r="L340" s="357"/>
    </row>
    <row r="341" spans="2:12" ht="15.75">
      <c r="B341" s="363"/>
      <c r="D341" s="1035" t="s">
        <v>612</v>
      </c>
      <c r="E341" s="1036"/>
      <c r="F341" s="544" t="s">
        <v>474</v>
      </c>
      <c r="G341" s="544" t="s">
        <v>467</v>
      </c>
      <c r="H341" s="544" t="s">
        <v>606</v>
      </c>
      <c r="K341" s="355"/>
      <c r="L341" s="357"/>
    </row>
    <row r="342" spans="2:12" ht="15">
      <c r="B342" s="363"/>
      <c r="C342" s="364"/>
      <c r="D342" s="979">
        <v>32.9</v>
      </c>
      <c r="E342" s="981"/>
      <c r="F342" s="439">
        <v>0.25</v>
      </c>
      <c r="G342" s="545">
        <v>2</v>
      </c>
      <c r="H342" s="545">
        <f>D342*F342*G342</f>
        <v>16.45</v>
      </c>
      <c r="K342" s="355"/>
      <c r="L342" s="357"/>
    </row>
    <row r="343" spans="2:12" ht="18">
      <c r="B343" s="363"/>
      <c r="D343" s="998" t="s">
        <v>21</v>
      </c>
      <c r="E343" s="999"/>
      <c r="F343" s="999"/>
      <c r="G343" s="999"/>
      <c r="H343" s="546">
        <f>H342</f>
        <v>16.45</v>
      </c>
      <c r="K343" s="355"/>
      <c r="L343" s="357"/>
    </row>
    <row r="344" spans="2:12">
      <c r="B344" s="363"/>
      <c r="K344" s="355"/>
      <c r="L344" s="357"/>
    </row>
    <row r="345" spans="2:12" ht="15.75">
      <c r="B345" s="427" t="s">
        <v>613</v>
      </c>
      <c r="C345" s="945" t="s">
        <v>475</v>
      </c>
      <c r="D345" s="945"/>
      <c r="E345" s="945"/>
      <c r="F345" s="945"/>
      <c r="G345" s="945"/>
      <c r="H345" s="945"/>
      <c r="I345" s="428"/>
      <c r="J345" s="428"/>
      <c r="K345" s="429"/>
      <c r="L345" s="430"/>
    </row>
    <row r="346" spans="2:12">
      <c r="B346" s="344"/>
      <c r="C346" s="376"/>
      <c r="K346" s="346"/>
      <c r="L346" s="347"/>
    </row>
    <row r="347" spans="2:12" ht="15.75" customHeight="1">
      <c r="B347" s="431" t="s">
        <v>614</v>
      </c>
      <c r="C347" s="948" t="s">
        <v>615</v>
      </c>
      <c r="D347" s="948"/>
      <c r="E347" s="948"/>
      <c r="F347" s="948"/>
      <c r="G347" s="948"/>
      <c r="H347" s="948"/>
      <c r="I347" s="432"/>
      <c r="J347" s="432"/>
      <c r="K347" s="433" t="s">
        <v>3</v>
      </c>
      <c r="L347" s="434">
        <f>G374</f>
        <v>360</v>
      </c>
    </row>
    <row r="348" spans="2:12">
      <c r="B348" s="344"/>
      <c r="C348" s="376"/>
      <c r="K348" s="346"/>
      <c r="L348" s="347"/>
    </row>
    <row r="349" spans="2:12">
      <c r="B349" s="360"/>
      <c r="C349" s="361"/>
      <c r="K349" s="351"/>
      <c r="L349" s="352"/>
    </row>
    <row r="350" spans="2:12">
      <c r="B350" s="360"/>
      <c r="C350" s="361"/>
      <c r="K350" s="351"/>
      <c r="L350" s="352"/>
    </row>
    <row r="351" spans="2:12">
      <c r="B351" s="360"/>
      <c r="C351" s="361"/>
      <c r="K351" s="351"/>
      <c r="L351" s="352"/>
    </row>
    <row r="352" spans="2:12">
      <c r="B352" s="360"/>
      <c r="C352" s="361"/>
      <c r="K352" s="351"/>
      <c r="L352" s="352"/>
    </row>
    <row r="353" spans="2:12">
      <c r="B353" s="360"/>
      <c r="C353" s="361"/>
      <c r="K353" s="351"/>
      <c r="L353" s="352"/>
    </row>
    <row r="354" spans="2:12">
      <c r="B354" s="360"/>
      <c r="C354" s="361"/>
      <c r="K354" s="351"/>
      <c r="L354" s="352"/>
    </row>
    <row r="355" spans="2:12">
      <c r="B355" s="360"/>
      <c r="C355" s="361"/>
      <c r="K355" s="351"/>
      <c r="L355" s="352"/>
    </row>
    <row r="356" spans="2:12">
      <c r="B356" s="360"/>
      <c r="C356" s="361"/>
      <c r="K356" s="351"/>
      <c r="L356" s="352"/>
    </row>
    <row r="357" spans="2:12">
      <c r="B357" s="360"/>
      <c r="C357" s="361"/>
      <c r="K357" s="351"/>
      <c r="L357" s="352"/>
    </row>
    <row r="358" spans="2:12">
      <c r="B358" s="360"/>
      <c r="C358" s="361"/>
      <c r="K358" s="351"/>
      <c r="L358" s="352"/>
    </row>
    <row r="359" spans="2:12">
      <c r="B359" s="360"/>
      <c r="C359" s="361"/>
      <c r="K359" s="351"/>
      <c r="L359" s="352"/>
    </row>
    <row r="360" spans="2:12">
      <c r="B360" s="360"/>
      <c r="C360" s="361"/>
      <c r="K360" s="351"/>
      <c r="L360" s="352"/>
    </row>
    <row r="361" spans="2:12">
      <c r="B361" s="360"/>
      <c r="C361" s="361"/>
      <c r="K361" s="351"/>
      <c r="L361" s="352"/>
    </row>
    <row r="362" spans="2:12">
      <c r="B362" s="360"/>
      <c r="C362" s="361"/>
      <c r="K362" s="351"/>
      <c r="L362" s="352"/>
    </row>
    <row r="363" spans="2:12">
      <c r="B363" s="360"/>
      <c r="C363" s="361"/>
      <c r="K363" s="351"/>
      <c r="L363" s="352"/>
    </row>
    <row r="364" spans="2:12">
      <c r="B364" s="360"/>
      <c r="C364" s="361"/>
      <c r="K364" s="351"/>
      <c r="L364" s="352"/>
    </row>
    <row r="365" spans="2:12">
      <c r="B365" s="360"/>
      <c r="C365" s="361"/>
      <c r="K365" s="351"/>
      <c r="L365" s="352"/>
    </row>
    <row r="366" spans="2:12">
      <c r="B366" s="360"/>
      <c r="C366" s="361"/>
      <c r="K366" s="351"/>
      <c r="L366" s="352"/>
    </row>
    <row r="367" spans="2:12">
      <c r="B367" s="360"/>
      <c r="C367" s="361"/>
      <c r="K367" s="351"/>
      <c r="L367" s="352"/>
    </row>
    <row r="368" spans="2:12">
      <c r="B368" s="360"/>
      <c r="C368" s="361"/>
      <c r="K368" s="351"/>
      <c r="L368" s="352"/>
    </row>
    <row r="369" spans="2:12">
      <c r="B369" s="360"/>
      <c r="C369" s="361"/>
      <c r="K369" s="351"/>
      <c r="L369" s="352"/>
    </row>
    <row r="370" spans="2:12" ht="13.5" thickBot="1">
      <c r="B370" s="360"/>
      <c r="C370" s="361"/>
      <c r="K370" s="351"/>
      <c r="L370" s="352"/>
    </row>
    <row r="371" spans="2:12" ht="18">
      <c r="B371" s="360"/>
      <c r="C371" s="953"/>
      <c r="D371" s="1052" t="s">
        <v>476</v>
      </c>
      <c r="E371" s="1053"/>
      <c r="F371" s="1053"/>
      <c r="G371" s="1054" t="s">
        <v>523</v>
      </c>
      <c r="H371" s="1055"/>
      <c r="K371" s="351"/>
      <c r="L371" s="352"/>
    </row>
    <row r="372" spans="2:12" ht="15.75">
      <c r="B372" s="360"/>
      <c r="C372" s="953"/>
      <c r="D372" s="1057" t="s">
        <v>528</v>
      </c>
      <c r="E372" s="956"/>
      <c r="F372" s="435" t="s">
        <v>524</v>
      </c>
      <c r="G372" s="955"/>
      <c r="H372" s="1056"/>
      <c r="K372" s="351"/>
      <c r="L372" s="352"/>
    </row>
    <row r="373" spans="2:12" ht="18.75" thickBot="1">
      <c r="B373" s="360"/>
      <c r="C373" s="364"/>
      <c r="D373" s="1058" t="s">
        <v>616</v>
      </c>
      <c r="E373" s="1059"/>
      <c r="F373" s="547" t="s">
        <v>617</v>
      </c>
      <c r="G373" s="1060" t="s">
        <v>618</v>
      </c>
      <c r="H373" s="1061"/>
      <c r="K373" s="351"/>
      <c r="L373" s="352"/>
    </row>
    <row r="374" spans="2:12" ht="18.75" thickBot="1">
      <c r="B374" s="363"/>
      <c r="D374" s="1047" t="s">
        <v>619</v>
      </c>
      <c r="E374" s="1048"/>
      <c r="F374" s="1049"/>
      <c r="G374" s="1050">
        <f>36*10</f>
        <v>360</v>
      </c>
      <c r="H374" s="1051"/>
      <c r="K374" s="353"/>
      <c r="L374" s="354"/>
    </row>
    <row r="375" spans="2:12">
      <c r="B375" s="363"/>
      <c r="C375" s="362"/>
      <c r="K375" s="353"/>
      <c r="L375" s="354"/>
    </row>
    <row r="376" spans="2:12" ht="19.5" customHeight="1">
      <c r="B376" s="431" t="s">
        <v>620</v>
      </c>
      <c r="C376" s="948" t="s">
        <v>513</v>
      </c>
      <c r="D376" s="948"/>
      <c r="E376" s="948"/>
      <c r="F376" s="948"/>
      <c r="G376" s="948"/>
      <c r="H376" s="948"/>
      <c r="I376" s="432"/>
      <c r="J376" s="432"/>
      <c r="K376" s="433" t="s">
        <v>514</v>
      </c>
      <c r="L376" s="434">
        <v>1</v>
      </c>
    </row>
    <row r="377" spans="2:12">
      <c r="B377" s="501"/>
      <c r="K377" s="371"/>
      <c r="L377" s="372"/>
    </row>
    <row r="378" spans="2:12" ht="15.75">
      <c r="B378" s="427" t="s">
        <v>621</v>
      </c>
      <c r="C378" s="945" t="s">
        <v>515</v>
      </c>
      <c r="D378" s="945"/>
      <c r="E378" s="945"/>
      <c r="F378" s="945"/>
      <c r="G378" s="945"/>
      <c r="H378" s="945"/>
      <c r="I378" s="428"/>
      <c r="J378" s="428"/>
      <c r="K378" s="429"/>
      <c r="L378" s="430"/>
    </row>
    <row r="379" spans="2:12">
      <c r="B379" s="484"/>
      <c r="L379" s="486"/>
    </row>
    <row r="380" spans="2:12" ht="15.75" customHeight="1">
      <c r="B380" s="431" t="s">
        <v>622</v>
      </c>
      <c r="C380" s="948" t="s">
        <v>529</v>
      </c>
      <c r="D380" s="948"/>
      <c r="E380" s="948"/>
      <c r="F380" s="948"/>
      <c r="G380" s="948"/>
      <c r="H380" s="948"/>
      <c r="I380" s="432"/>
      <c r="J380" s="432"/>
      <c r="K380" s="433" t="s">
        <v>2</v>
      </c>
      <c r="L380" s="434">
        <f>H389</f>
        <v>213.18</v>
      </c>
    </row>
    <row r="381" spans="2:12" ht="16.5" thickBot="1">
      <c r="B381" s="484"/>
      <c r="K381" s="508"/>
      <c r="L381" s="486"/>
    </row>
    <row r="382" spans="2:12" ht="16.5" thickBot="1">
      <c r="B382" s="363"/>
      <c r="D382" s="1008" t="s">
        <v>623</v>
      </c>
      <c r="E382" s="1009"/>
      <c r="F382" s="1009"/>
      <c r="G382" s="1009"/>
      <c r="H382" s="1010"/>
      <c r="K382" s="355"/>
      <c r="L382" s="357"/>
    </row>
    <row r="383" spans="2:12" ht="15.75">
      <c r="B383" s="363"/>
      <c r="D383" s="1075" t="s">
        <v>624</v>
      </c>
      <c r="E383" s="1076"/>
      <c r="F383" s="1076"/>
      <c r="G383" s="1076"/>
      <c r="H383" s="1077"/>
      <c r="K383" s="355"/>
      <c r="L383" s="357"/>
    </row>
    <row r="384" spans="2:12" ht="15.75">
      <c r="B384" s="363"/>
      <c r="D384" s="1078" t="s">
        <v>625</v>
      </c>
      <c r="E384" s="1079"/>
      <c r="F384" s="1036"/>
      <c r="G384" s="544" t="s">
        <v>474</v>
      </c>
      <c r="H384" s="549" t="s">
        <v>606</v>
      </c>
      <c r="K384" s="355"/>
      <c r="L384" s="357"/>
    </row>
    <row r="385" spans="2:16" ht="15">
      <c r="B385" s="363"/>
      <c r="C385" s="364"/>
      <c r="D385" s="1080" t="s">
        <v>626</v>
      </c>
      <c r="E385" s="1081"/>
      <c r="F385" s="550">
        <f>9.4 + 9.4 + 0.29 + 0.29</f>
        <v>19.38</v>
      </c>
      <c r="G385" s="545">
        <v>5.5</v>
      </c>
      <c r="H385" s="551">
        <f>F385*G385</f>
        <v>106.59</v>
      </c>
      <c r="K385" s="355"/>
      <c r="L385" s="357"/>
    </row>
    <row r="386" spans="2:16" ht="15.75">
      <c r="B386" s="363"/>
      <c r="C386" s="364"/>
      <c r="D386" s="1082" t="s">
        <v>627</v>
      </c>
      <c r="E386" s="1083"/>
      <c r="F386" s="1083"/>
      <c r="G386" s="1083"/>
      <c r="H386" s="1084"/>
      <c r="K386" s="355"/>
      <c r="L386" s="357"/>
    </row>
    <row r="387" spans="2:16" ht="15.75">
      <c r="B387" s="363"/>
      <c r="C387" s="364"/>
      <c r="D387" s="1078" t="s">
        <v>625</v>
      </c>
      <c r="E387" s="1079"/>
      <c r="F387" s="1036"/>
      <c r="G387" s="544" t="s">
        <v>474</v>
      </c>
      <c r="H387" s="549" t="s">
        <v>606</v>
      </c>
      <c r="K387" s="355"/>
      <c r="L387" s="357"/>
    </row>
    <row r="388" spans="2:16" ht="15.75" thickBot="1">
      <c r="B388" s="363"/>
      <c r="C388" s="364"/>
      <c r="D388" s="1080" t="s">
        <v>626</v>
      </c>
      <c r="E388" s="1081"/>
      <c r="F388" s="550">
        <f>9.4 + 9.4 + 0.29 + 0.29</f>
        <v>19.38</v>
      </c>
      <c r="G388" s="545">
        <v>5.5</v>
      </c>
      <c r="H388" s="551">
        <f>F388*G388</f>
        <v>106.59</v>
      </c>
      <c r="K388" s="355"/>
      <c r="L388" s="357"/>
    </row>
    <row r="389" spans="2:16" ht="18.75" thickBot="1">
      <c r="B389" s="363"/>
      <c r="D389" s="1062" t="s">
        <v>21</v>
      </c>
      <c r="E389" s="1063"/>
      <c r="F389" s="1063"/>
      <c r="G389" s="1064"/>
      <c r="H389" s="552">
        <f>H385+H388</f>
        <v>213.18</v>
      </c>
      <c r="K389" s="355"/>
      <c r="L389" s="357"/>
    </row>
    <row r="390" spans="2:16">
      <c r="B390" s="363"/>
      <c r="C390" s="362"/>
      <c r="K390" s="355"/>
      <c r="L390" s="367"/>
    </row>
    <row r="391" spans="2:16">
      <c r="B391" s="363"/>
      <c r="C391" s="553"/>
      <c r="K391" s="355"/>
      <c r="L391" s="357"/>
    </row>
    <row r="392" spans="2:16" ht="33.75" customHeight="1">
      <c r="B392" s="431" t="s">
        <v>628</v>
      </c>
      <c r="C392" s="948" t="s">
        <v>564</v>
      </c>
      <c r="D392" s="948"/>
      <c r="E392" s="948"/>
      <c r="F392" s="948"/>
      <c r="G392" s="948"/>
      <c r="H392" s="948"/>
      <c r="I392" s="432"/>
      <c r="J392" s="432"/>
      <c r="K392" s="433" t="s">
        <v>498</v>
      </c>
      <c r="L392" s="434">
        <f>G397</f>
        <v>847.85</v>
      </c>
    </row>
    <row r="393" spans="2:16" ht="13.5" thickBot="1">
      <c r="B393" s="484"/>
      <c r="C393" s="502"/>
      <c r="K393" s="349"/>
      <c r="L393" s="350"/>
    </row>
    <row r="394" spans="2:16" ht="16.5" thickBot="1">
      <c r="B394" s="363"/>
      <c r="D394" s="1008" t="s">
        <v>629</v>
      </c>
      <c r="E394" s="1009"/>
      <c r="F394" s="1009"/>
      <c r="G394" s="1009"/>
      <c r="H394" s="1010"/>
      <c r="K394" s="355"/>
      <c r="L394" s="357"/>
    </row>
    <row r="395" spans="2:16" s="554" customFormat="1" ht="24.75" customHeight="1">
      <c r="B395" s="555"/>
      <c r="C395" s="556"/>
      <c r="D395" s="1065" t="s">
        <v>630</v>
      </c>
      <c r="E395" s="1066"/>
      <c r="F395" s="1067"/>
      <c r="G395" s="1068">
        <v>942.05</v>
      </c>
      <c r="H395" s="1069"/>
      <c r="K395" s="557"/>
      <c r="L395" s="558"/>
      <c r="O395" s="987" t="s">
        <v>547</v>
      </c>
      <c r="P395" s="987"/>
    </row>
    <row r="396" spans="2:16" ht="18.75" thickBot="1">
      <c r="B396" s="363"/>
      <c r="D396" s="1070" t="s">
        <v>21</v>
      </c>
      <c r="E396" s="1071"/>
      <c r="F396" s="1072"/>
      <c r="G396" s="1073">
        <f>G395</f>
        <v>942.05</v>
      </c>
      <c r="H396" s="1074"/>
      <c r="K396" s="355"/>
      <c r="L396" s="357"/>
      <c r="O396" s="987"/>
      <c r="P396" s="987"/>
    </row>
    <row r="397" spans="2:16" s="461" customFormat="1" ht="24.75" customHeight="1">
      <c r="B397" s="462"/>
      <c r="D397" s="993" t="s">
        <v>548</v>
      </c>
      <c r="E397" s="993"/>
      <c r="F397" s="993"/>
      <c r="G397" s="994">
        <f>G396-(G395*0.1)</f>
        <v>847.85</v>
      </c>
      <c r="H397" s="994"/>
      <c r="K397" s="464"/>
      <c r="L397" s="465"/>
      <c r="N397" s="467"/>
      <c r="O397" s="467"/>
    </row>
    <row r="398" spans="2:16">
      <c r="B398" s="363"/>
      <c r="C398" s="362"/>
      <c r="K398" s="355"/>
      <c r="L398" s="367"/>
    </row>
    <row r="399" spans="2:16">
      <c r="B399" s="363"/>
      <c r="C399" s="362"/>
      <c r="K399" s="355"/>
      <c r="L399" s="367"/>
    </row>
    <row r="400" spans="2:16" ht="15.75" customHeight="1">
      <c r="B400" s="431" t="s">
        <v>631</v>
      </c>
      <c r="C400" s="948" t="s">
        <v>549</v>
      </c>
      <c r="D400" s="948"/>
      <c r="E400" s="948"/>
      <c r="F400" s="948"/>
      <c r="G400" s="948"/>
      <c r="H400" s="948"/>
      <c r="I400" s="432"/>
      <c r="J400" s="432"/>
      <c r="K400" s="433" t="s">
        <v>0</v>
      </c>
      <c r="L400" s="434">
        <f>H409</f>
        <v>25.86</v>
      </c>
    </row>
    <row r="401" spans="2:12" ht="13.5" thickBot="1">
      <c r="B401" s="484"/>
      <c r="C401" s="502"/>
      <c r="K401" s="349"/>
      <c r="L401" s="350"/>
    </row>
    <row r="402" spans="2:12" ht="16.5" thickBot="1">
      <c r="B402" s="363"/>
      <c r="D402" s="1008" t="s">
        <v>632</v>
      </c>
      <c r="E402" s="1009"/>
      <c r="F402" s="1009"/>
      <c r="G402" s="1009"/>
      <c r="H402" s="1010"/>
      <c r="K402" s="355"/>
      <c r="L402" s="357"/>
    </row>
    <row r="403" spans="2:12" ht="15.75">
      <c r="B403" s="363"/>
      <c r="D403" s="1075" t="s">
        <v>624</v>
      </c>
      <c r="E403" s="1076"/>
      <c r="F403" s="1076"/>
      <c r="G403" s="1076"/>
      <c r="H403" s="1077"/>
      <c r="K403" s="355"/>
      <c r="L403" s="357"/>
    </row>
    <row r="404" spans="2:12" ht="15.75">
      <c r="B404" s="363"/>
      <c r="D404" s="559" t="s">
        <v>473</v>
      </c>
      <c r="E404" s="1087" t="s">
        <v>474</v>
      </c>
      <c r="F404" s="1087"/>
      <c r="G404" s="544" t="s">
        <v>250</v>
      </c>
      <c r="H404" s="549" t="s">
        <v>606</v>
      </c>
      <c r="K404" s="355"/>
      <c r="L404" s="357"/>
    </row>
    <row r="405" spans="2:12" ht="15">
      <c r="B405" s="363"/>
      <c r="C405" s="364"/>
      <c r="D405" s="560">
        <v>9.4</v>
      </c>
      <c r="E405" s="1085">
        <v>5.5</v>
      </c>
      <c r="F405" s="1086"/>
      <c r="G405" s="439">
        <v>0.25</v>
      </c>
      <c r="H405" s="551">
        <f>D405*E405*G405</f>
        <v>12.93</v>
      </c>
      <c r="K405" s="355"/>
      <c r="L405" s="357"/>
    </row>
    <row r="406" spans="2:12" ht="15.75">
      <c r="B406" s="363"/>
      <c r="C406" s="364"/>
      <c r="D406" s="1082" t="s">
        <v>627</v>
      </c>
      <c r="E406" s="1083"/>
      <c r="F406" s="1083"/>
      <c r="G406" s="1083"/>
      <c r="H406" s="1084"/>
      <c r="K406" s="355"/>
      <c r="L406" s="357"/>
    </row>
    <row r="407" spans="2:12" ht="15.75">
      <c r="B407" s="363"/>
      <c r="C407" s="364"/>
      <c r="D407" s="559" t="s">
        <v>473</v>
      </c>
      <c r="E407" s="1087" t="s">
        <v>474</v>
      </c>
      <c r="F407" s="1087"/>
      <c r="G407" s="544" t="s">
        <v>250</v>
      </c>
      <c r="H407" s="549" t="s">
        <v>606</v>
      </c>
      <c r="K407" s="355"/>
      <c r="L407" s="357"/>
    </row>
    <row r="408" spans="2:12" ht="15.75" thickBot="1">
      <c r="B408" s="363"/>
      <c r="C408" s="364"/>
      <c r="D408" s="562">
        <v>9.4</v>
      </c>
      <c r="E408" s="1088">
        <v>5.5</v>
      </c>
      <c r="F408" s="1089"/>
      <c r="G408" s="563">
        <v>0.25</v>
      </c>
      <c r="H408" s="564">
        <f>D408*E408*G408</f>
        <v>12.93</v>
      </c>
      <c r="K408" s="355"/>
      <c r="L408" s="357"/>
    </row>
    <row r="409" spans="2:12" ht="18.75" thickBot="1">
      <c r="B409" s="363"/>
      <c r="D409" s="1062" t="s">
        <v>21</v>
      </c>
      <c r="E409" s="1063"/>
      <c r="F409" s="1063"/>
      <c r="G409" s="1063"/>
      <c r="H409" s="552">
        <f>H405+H408</f>
        <v>25.86</v>
      </c>
      <c r="K409" s="355"/>
      <c r="L409" s="357"/>
    </row>
    <row r="410" spans="2:12">
      <c r="B410" s="363"/>
      <c r="C410" s="362"/>
      <c r="K410" s="355"/>
      <c r="L410" s="367"/>
    </row>
    <row r="411" spans="2:12" ht="15.75">
      <c r="B411" s="427" t="s">
        <v>633</v>
      </c>
      <c r="C411" s="945" t="s">
        <v>634</v>
      </c>
      <c r="D411" s="945"/>
      <c r="E411" s="945"/>
      <c r="F411" s="945"/>
      <c r="G411" s="945"/>
      <c r="H411" s="945"/>
      <c r="I411" s="428"/>
      <c r="J411" s="428"/>
      <c r="K411" s="429"/>
      <c r="L411" s="430"/>
    </row>
    <row r="412" spans="2:12">
      <c r="B412" s="484"/>
      <c r="L412" s="486"/>
    </row>
    <row r="413" spans="2:12" ht="15.75" customHeight="1">
      <c r="B413" s="431" t="s">
        <v>635</v>
      </c>
      <c r="C413" s="948" t="s">
        <v>529</v>
      </c>
      <c r="D413" s="948"/>
      <c r="E413" s="948"/>
      <c r="F413" s="948"/>
      <c r="G413" s="948"/>
      <c r="H413" s="948"/>
      <c r="I413" s="432"/>
      <c r="J413" s="432"/>
      <c r="K413" s="433" t="s">
        <v>2</v>
      </c>
      <c r="L413" s="434">
        <f>H444</f>
        <v>219.56</v>
      </c>
    </row>
    <row r="414" spans="2:12" ht="15.75">
      <c r="B414" s="363"/>
      <c r="K414" s="508"/>
      <c r="L414" s="486"/>
    </row>
    <row r="415" spans="2:12" ht="15.75">
      <c r="B415" s="363"/>
      <c r="K415" s="508"/>
      <c r="L415" s="486"/>
    </row>
    <row r="416" spans="2:12" ht="15.75">
      <c r="B416" s="363"/>
      <c r="K416" s="508"/>
      <c r="L416" s="486"/>
    </row>
    <row r="417" spans="2:12" ht="15.75">
      <c r="B417" s="363"/>
      <c r="K417" s="508"/>
      <c r="L417" s="486"/>
    </row>
    <row r="418" spans="2:12" ht="15.75">
      <c r="B418" s="363"/>
      <c r="K418" s="508"/>
      <c r="L418" s="486"/>
    </row>
    <row r="419" spans="2:12" ht="15.75">
      <c r="B419" s="363"/>
      <c r="K419" s="508"/>
      <c r="L419" s="486"/>
    </row>
    <row r="420" spans="2:12" ht="15.75">
      <c r="B420" s="363"/>
      <c r="K420" s="508"/>
      <c r="L420" s="486"/>
    </row>
    <row r="421" spans="2:12" ht="15.75">
      <c r="B421" s="363"/>
      <c r="K421" s="508"/>
      <c r="L421" s="486"/>
    </row>
    <row r="422" spans="2:12" ht="15.75">
      <c r="B422" s="363"/>
      <c r="K422" s="508"/>
      <c r="L422" s="486"/>
    </row>
    <row r="423" spans="2:12" ht="15.75">
      <c r="B423" s="363"/>
      <c r="K423" s="508"/>
      <c r="L423" s="486"/>
    </row>
    <row r="424" spans="2:12" ht="15.75">
      <c r="B424" s="363"/>
      <c r="K424" s="508"/>
      <c r="L424" s="486"/>
    </row>
    <row r="425" spans="2:12" ht="15.75">
      <c r="B425" s="363"/>
      <c r="K425" s="508"/>
      <c r="L425" s="486"/>
    </row>
    <row r="426" spans="2:12" ht="15.75">
      <c r="B426" s="363"/>
      <c r="K426" s="508"/>
      <c r="L426" s="486"/>
    </row>
    <row r="427" spans="2:12" ht="15.75">
      <c r="B427" s="363"/>
      <c r="K427" s="508"/>
      <c r="L427" s="486"/>
    </row>
    <row r="428" spans="2:12" ht="15.75">
      <c r="B428" s="363"/>
      <c r="K428" s="508"/>
      <c r="L428" s="486"/>
    </row>
    <row r="429" spans="2:12" ht="15.75">
      <c r="B429" s="363"/>
      <c r="K429" s="508"/>
      <c r="L429" s="486"/>
    </row>
    <row r="430" spans="2:12" ht="15.75">
      <c r="B430" s="363"/>
      <c r="K430" s="508"/>
      <c r="L430" s="486"/>
    </row>
    <row r="431" spans="2:12" ht="15.75">
      <c r="B431" s="363"/>
      <c r="K431" s="508"/>
      <c r="L431" s="486"/>
    </row>
    <row r="432" spans="2:12" ht="15.75">
      <c r="B432" s="363"/>
      <c r="K432" s="508"/>
      <c r="L432" s="486"/>
    </row>
    <row r="433" spans="2:12" ht="15.75">
      <c r="B433" s="363"/>
      <c r="K433" s="508"/>
      <c r="L433" s="486"/>
    </row>
    <row r="434" spans="2:12" ht="15.75">
      <c r="B434" s="363"/>
      <c r="K434" s="508"/>
      <c r="L434" s="486"/>
    </row>
    <row r="435" spans="2:12" ht="15.75">
      <c r="B435" s="363"/>
      <c r="K435" s="508"/>
      <c r="L435" s="486"/>
    </row>
    <row r="436" spans="2:12" ht="16.5" thickBot="1">
      <c r="B436" s="363"/>
      <c r="K436" s="508"/>
      <c r="L436" s="486"/>
    </row>
    <row r="437" spans="2:12" ht="16.5" thickBot="1">
      <c r="B437" s="363"/>
      <c r="D437" s="1008" t="s">
        <v>636</v>
      </c>
      <c r="E437" s="1009"/>
      <c r="F437" s="1009"/>
      <c r="G437" s="1009"/>
      <c r="H437" s="1010"/>
      <c r="K437" s="355"/>
      <c r="L437" s="357"/>
    </row>
    <row r="438" spans="2:12" ht="15.75">
      <c r="B438" s="363"/>
      <c r="D438" s="1075" t="s">
        <v>624</v>
      </c>
      <c r="E438" s="1076"/>
      <c r="F438" s="1076"/>
      <c r="G438" s="1076"/>
      <c r="H438" s="1077"/>
      <c r="K438" s="355"/>
      <c r="L438" s="357"/>
    </row>
    <row r="439" spans="2:12" ht="15.75">
      <c r="B439" s="363"/>
      <c r="D439" s="1078" t="s">
        <v>625</v>
      </c>
      <c r="E439" s="1079"/>
      <c r="F439" s="544" t="s">
        <v>474</v>
      </c>
      <c r="G439" s="544" t="s">
        <v>467</v>
      </c>
      <c r="H439" s="549" t="s">
        <v>606</v>
      </c>
      <c r="K439" s="355"/>
      <c r="L439" s="357"/>
    </row>
    <row r="440" spans="2:12" ht="15">
      <c r="B440" s="363"/>
      <c r="C440" s="364"/>
      <c r="D440" s="565" t="s">
        <v>637</v>
      </c>
      <c r="E440" s="550">
        <f>4.7 + 4.7 + 0.29 + 0.29</f>
        <v>9.98</v>
      </c>
      <c r="F440" s="545">
        <v>5.5</v>
      </c>
      <c r="G440" s="566">
        <v>2</v>
      </c>
      <c r="H440" s="551">
        <f>F440*G440*E440</f>
        <v>109.78</v>
      </c>
      <c r="K440" s="355"/>
      <c r="L440" s="357"/>
    </row>
    <row r="441" spans="2:12" ht="15.75">
      <c r="B441" s="363"/>
      <c r="C441" s="364"/>
      <c r="D441" s="1082" t="s">
        <v>627</v>
      </c>
      <c r="E441" s="1083"/>
      <c r="F441" s="1083"/>
      <c r="G441" s="1083"/>
      <c r="H441" s="1084"/>
      <c r="K441" s="355"/>
      <c r="L441" s="357"/>
    </row>
    <row r="442" spans="2:12" ht="15.75">
      <c r="B442" s="363"/>
      <c r="C442" s="364"/>
      <c r="D442" s="1078" t="s">
        <v>625</v>
      </c>
      <c r="E442" s="1079"/>
      <c r="F442" s="544" t="s">
        <v>474</v>
      </c>
      <c r="G442" s="544" t="s">
        <v>467</v>
      </c>
      <c r="H442" s="549" t="s">
        <v>606</v>
      </c>
      <c r="K442" s="355"/>
      <c r="L442" s="357"/>
    </row>
    <row r="443" spans="2:12" ht="15.75" thickBot="1">
      <c r="B443" s="363"/>
      <c r="C443" s="364"/>
      <c r="D443" s="565" t="s">
        <v>637</v>
      </c>
      <c r="E443" s="550">
        <f>4.7 + 4.7 + 0.29 + 0.29</f>
        <v>9.98</v>
      </c>
      <c r="F443" s="545">
        <v>5.5</v>
      </c>
      <c r="G443" s="566">
        <v>2</v>
      </c>
      <c r="H443" s="551">
        <f>F443*G443*E443</f>
        <v>109.78</v>
      </c>
      <c r="K443" s="355"/>
      <c r="L443" s="357"/>
    </row>
    <row r="444" spans="2:12" ht="18.75" thickBot="1">
      <c r="B444" s="363"/>
      <c r="D444" s="1062" t="s">
        <v>21</v>
      </c>
      <c r="E444" s="1063"/>
      <c r="F444" s="1063"/>
      <c r="G444" s="1064"/>
      <c r="H444" s="552">
        <f>H440+H443</f>
        <v>219.56</v>
      </c>
      <c r="K444" s="355"/>
      <c r="L444" s="357"/>
    </row>
    <row r="445" spans="2:12">
      <c r="B445" s="363"/>
      <c r="C445" s="362"/>
      <c r="K445" s="355"/>
      <c r="L445" s="367"/>
    </row>
    <row r="446" spans="2:12">
      <c r="B446" s="363"/>
      <c r="C446" s="553"/>
      <c r="K446" s="355"/>
      <c r="L446" s="357"/>
    </row>
    <row r="447" spans="2:12" ht="33" customHeight="1">
      <c r="B447" s="431" t="s">
        <v>638</v>
      </c>
      <c r="C447" s="948" t="s">
        <v>564</v>
      </c>
      <c r="D447" s="948"/>
      <c r="E447" s="948"/>
      <c r="F447" s="948"/>
      <c r="G447" s="948"/>
      <c r="H447" s="948"/>
      <c r="I447" s="432"/>
      <c r="J447" s="432"/>
      <c r="K447" s="433" t="s">
        <v>498</v>
      </c>
      <c r="L447" s="434">
        <f>G453</f>
        <v>2293.89</v>
      </c>
    </row>
    <row r="448" spans="2:12" ht="3.2" customHeight="1">
      <c r="B448" s="431"/>
      <c r="C448" s="432"/>
      <c r="D448" s="432"/>
      <c r="E448" s="432"/>
      <c r="F448" s="432"/>
      <c r="G448" s="432"/>
      <c r="H448" s="432"/>
      <c r="I448" s="432"/>
      <c r="J448" s="432"/>
      <c r="K448" s="433"/>
      <c r="L448" s="434"/>
    </row>
    <row r="449" spans="2:16" ht="13.5" thickBot="1">
      <c r="B449" s="484"/>
      <c r="C449" s="502"/>
      <c r="K449" s="349"/>
      <c r="L449" s="350"/>
    </row>
    <row r="450" spans="2:16" ht="16.5" thickBot="1">
      <c r="B450" s="363"/>
      <c r="D450" s="1008" t="s">
        <v>639</v>
      </c>
      <c r="E450" s="1009"/>
      <c r="F450" s="1009"/>
      <c r="G450" s="1009"/>
      <c r="H450" s="1010"/>
      <c r="K450" s="355"/>
      <c r="L450" s="357"/>
    </row>
    <row r="451" spans="2:16" ht="15">
      <c r="B451" s="363"/>
      <c r="C451" s="364"/>
      <c r="D451" s="1090" t="s">
        <v>640</v>
      </c>
      <c r="E451" s="1091"/>
      <c r="F451" s="1086"/>
      <c r="G451" s="1092">
        <v>2548.77</v>
      </c>
      <c r="H451" s="1093"/>
      <c r="K451" s="355"/>
      <c r="L451" s="357"/>
    </row>
    <row r="452" spans="2:16" ht="18.75" thickBot="1">
      <c r="B452" s="363"/>
      <c r="D452" s="1070" t="s">
        <v>21</v>
      </c>
      <c r="E452" s="1071"/>
      <c r="F452" s="1072"/>
      <c r="G452" s="1073">
        <f>G451</f>
        <v>2548.77</v>
      </c>
      <c r="H452" s="1074"/>
      <c r="K452" s="355"/>
      <c r="L452" s="357"/>
    </row>
    <row r="453" spans="2:16" s="461" customFormat="1" ht="24.75" customHeight="1">
      <c r="B453" s="462"/>
      <c r="D453" s="993" t="s">
        <v>548</v>
      </c>
      <c r="E453" s="993"/>
      <c r="F453" s="993"/>
      <c r="G453" s="994">
        <f>G452-(G451*0.1)</f>
        <v>2293.89</v>
      </c>
      <c r="H453" s="994"/>
      <c r="K453" s="464"/>
      <c r="L453" s="465"/>
      <c r="N453" s="467"/>
      <c r="O453" s="467"/>
    </row>
    <row r="454" spans="2:16">
      <c r="B454" s="363"/>
      <c r="C454" s="362"/>
      <c r="H454" s="568"/>
      <c r="K454" s="355"/>
      <c r="L454" s="367"/>
      <c r="O454" s="987" t="s">
        <v>547</v>
      </c>
      <c r="P454" s="987"/>
    </row>
    <row r="455" spans="2:16">
      <c r="B455" s="363"/>
      <c r="C455" s="362"/>
      <c r="K455" s="355"/>
      <c r="L455" s="367"/>
      <c r="O455" s="987"/>
      <c r="P455" s="987"/>
    </row>
    <row r="456" spans="2:16" ht="15.75" customHeight="1">
      <c r="B456" s="431" t="s">
        <v>641</v>
      </c>
      <c r="C456" s="948" t="s">
        <v>549</v>
      </c>
      <c r="D456" s="948"/>
      <c r="E456" s="948"/>
      <c r="F456" s="948"/>
      <c r="G456" s="948"/>
      <c r="H456" s="948"/>
      <c r="I456" s="432"/>
      <c r="J456" s="432"/>
      <c r="K456" s="433" t="s">
        <v>0</v>
      </c>
      <c r="L456" s="434">
        <f>H465</f>
        <v>25.86</v>
      </c>
    </row>
    <row r="457" spans="2:16" ht="13.5" thickBot="1">
      <c r="B457" s="484"/>
      <c r="C457" s="502"/>
      <c r="K457" s="349"/>
      <c r="L457" s="350"/>
    </row>
    <row r="458" spans="2:16" ht="16.5" thickBot="1">
      <c r="B458" s="363"/>
      <c r="D458" s="1008" t="s">
        <v>642</v>
      </c>
      <c r="E458" s="1009"/>
      <c r="F458" s="1009"/>
      <c r="G458" s="1009"/>
      <c r="H458" s="1010"/>
      <c r="K458" s="355"/>
      <c r="L458" s="357"/>
    </row>
    <row r="459" spans="2:16" ht="15.75">
      <c r="B459" s="363"/>
      <c r="D459" s="1075" t="s">
        <v>624</v>
      </c>
      <c r="E459" s="1076"/>
      <c r="F459" s="1076"/>
      <c r="G459" s="1076"/>
      <c r="H459" s="1077"/>
      <c r="K459" s="355"/>
      <c r="L459" s="357"/>
    </row>
    <row r="460" spans="2:16" ht="15.75">
      <c r="B460" s="363"/>
      <c r="D460" s="559" t="s">
        <v>473</v>
      </c>
      <c r="E460" s="544" t="s">
        <v>474</v>
      </c>
      <c r="F460" s="544" t="s">
        <v>250</v>
      </c>
      <c r="G460" s="544" t="s">
        <v>467</v>
      </c>
      <c r="H460" s="549" t="s">
        <v>606</v>
      </c>
      <c r="K460" s="355"/>
      <c r="L460" s="357"/>
    </row>
    <row r="461" spans="2:16" ht="15">
      <c r="B461" s="363"/>
      <c r="C461" s="364"/>
      <c r="D461" s="560">
        <v>4.7</v>
      </c>
      <c r="E461" s="569">
        <v>5.5</v>
      </c>
      <c r="F461" s="439">
        <v>0.25</v>
      </c>
      <c r="G461" s="570">
        <v>2</v>
      </c>
      <c r="H461" s="551">
        <f>D461*E461*F461*G461</f>
        <v>12.93</v>
      </c>
      <c r="K461" s="355"/>
      <c r="L461" s="357"/>
    </row>
    <row r="462" spans="2:16" ht="15.75">
      <c r="B462" s="363"/>
      <c r="C462" s="364"/>
      <c r="D462" s="1082" t="s">
        <v>627</v>
      </c>
      <c r="E462" s="1083"/>
      <c r="F462" s="1083"/>
      <c r="G462" s="1083"/>
      <c r="H462" s="1084"/>
      <c r="K462" s="355"/>
      <c r="L462" s="357"/>
    </row>
    <row r="463" spans="2:16" ht="15.75">
      <c r="B463" s="363"/>
      <c r="C463" s="364"/>
      <c r="D463" s="559" t="s">
        <v>473</v>
      </c>
      <c r="E463" s="544" t="s">
        <v>474</v>
      </c>
      <c r="F463" s="544" t="s">
        <v>250</v>
      </c>
      <c r="G463" s="544" t="s">
        <v>467</v>
      </c>
      <c r="H463" s="549" t="s">
        <v>606</v>
      </c>
      <c r="K463" s="355"/>
      <c r="L463" s="357"/>
    </row>
    <row r="464" spans="2:16" ht="15.75" thickBot="1">
      <c r="B464" s="363"/>
      <c r="C464" s="364"/>
      <c r="D464" s="560">
        <v>4.7</v>
      </c>
      <c r="E464" s="569">
        <v>5.5</v>
      </c>
      <c r="F464" s="439">
        <v>0.25</v>
      </c>
      <c r="G464" s="570">
        <v>2</v>
      </c>
      <c r="H464" s="551">
        <f>D464*E464*F464*G464</f>
        <v>12.93</v>
      </c>
      <c r="K464" s="355"/>
      <c r="L464" s="357"/>
    </row>
    <row r="465" spans="2:12" ht="18.75" thickBot="1">
      <c r="B465" s="363"/>
      <c r="D465" s="1062" t="s">
        <v>21</v>
      </c>
      <c r="E465" s="1063"/>
      <c r="F465" s="1063"/>
      <c r="G465" s="1063"/>
      <c r="H465" s="552">
        <f>H461+H464</f>
        <v>25.86</v>
      </c>
      <c r="K465" s="355"/>
      <c r="L465" s="357"/>
    </row>
    <row r="466" spans="2:12">
      <c r="B466" s="348"/>
      <c r="C466" s="358"/>
      <c r="K466" s="355"/>
      <c r="L466" s="357"/>
    </row>
    <row r="467" spans="2:12">
      <c r="B467" s="348"/>
      <c r="C467" s="358"/>
      <c r="K467" s="355"/>
      <c r="L467" s="357"/>
    </row>
    <row r="468" spans="2:12" ht="15.75">
      <c r="B468" s="427" t="s">
        <v>643</v>
      </c>
      <c r="C468" s="945" t="s">
        <v>644</v>
      </c>
      <c r="D468" s="945"/>
      <c r="E468" s="945"/>
      <c r="F468" s="945"/>
      <c r="G468" s="945"/>
      <c r="H468" s="945"/>
      <c r="I468" s="428"/>
      <c r="J468" s="428"/>
      <c r="K468" s="429"/>
      <c r="L468" s="430"/>
    </row>
    <row r="469" spans="2:12">
      <c r="B469" s="484"/>
      <c r="L469" s="486"/>
    </row>
    <row r="470" spans="2:12" ht="15.75" customHeight="1">
      <c r="B470" s="431" t="s">
        <v>645</v>
      </c>
      <c r="C470" s="948" t="s">
        <v>529</v>
      </c>
      <c r="D470" s="948"/>
      <c r="E470" s="948"/>
      <c r="F470" s="948"/>
      <c r="G470" s="948"/>
      <c r="H470" s="948"/>
      <c r="I470" s="432"/>
      <c r="J470" s="432"/>
      <c r="K470" s="433" t="s">
        <v>2</v>
      </c>
      <c r="L470" s="434">
        <f>H505</f>
        <v>97.15</v>
      </c>
    </row>
    <row r="471" spans="2:12" ht="15.75">
      <c r="B471" s="484"/>
      <c r="K471" s="508"/>
      <c r="L471" s="486"/>
    </row>
    <row r="472" spans="2:12" ht="15.75">
      <c r="B472" s="484"/>
      <c r="K472" s="508"/>
      <c r="L472" s="486"/>
    </row>
    <row r="473" spans="2:12" ht="15.75">
      <c r="B473" s="484"/>
      <c r="K473" s="508"/>
      <c r="L473" s="486"/>
    </row>
    <row r="474" spans="2:12" ht="15.75">
      <c r="B474" s="484"/>
      <c r="K474" s="508"/>
      <c r="L474" s="486"/>
    </row>
    <row r="475" spans="2:12" ht="15.75">
      <c r="B475" s="484"/>
      <c r="K475" s="508"/>
      <c r="L475" s="486"/>
    </row>
    <row r="476" spans="2:12" ht="15.75">
      <c r="B476" s="484"/>
      <c r="K476" s="508"/>
      <c r="L476" s="486"/>
    </row>
    <row r="477" spans="2:12" ht="15.75">
      <c r="B477" s="484"/>
      <c r="K477" s="508"/>
      <c r="L477" s="486"/>
    </row>
    <row r="478" spans="2:12" ht="15.75">
      <c r="B478" s="484"/>
      <c r="K478" s="508"/>
      <c r="L478" s="486"/>
    </row>
    <row r="479" spans="2:12" ht="15.75">
      <c r="B479" s="484"/>
      <c r="K479" s="508"/>
      <c r="L479" s="486"/>
    </row>
    <row r="480" spans="2:12" ht="15.75">
      <c r="B480" s="484"/>
      <c r="K480" s="508"/>
      <c r="L480" s="486"/>
    </row>
    <row r="481" spans="2:15" ht="15.75">
      <c r="B481" s="484"/>
      <c r="K481" s="508"/>
      <c r="L481" s="486"/>
    </row>
    <row r="482" spans="2:15" ht="15.75">
      <c r="B482" s="484"/>
      <c r="K482" s="508"/>
      <c r="L482" s="486"/>
    </row>
    <row r="483" spans="2:15" ht="15.75">
      <c r="B483" s="484"/>
      <c r="K483" s="508"/>
      <c r="L483" s="486"/>
    </row>
    <row r="484" spans="2:15" ht="15.75">
      <c r="B484" s="484"/>
      <c r="K484" s="508"/>
      <c r="L484" s="486"/>
    </row>
    <row r="485" spans="2:15" ht="15.75">
      <c r="B485" s="484"/>
      <c r="K485" s="508"/>
      <c r="L485" s="486"/>
    </row>
    <row r="486" spans="2:15" ht="15.75">
      <c r="B486" s="484"/>
      <c r="K486" s="508"/>
      <c r="L486" s="486"/>
    </row>
    <row r="487" spans="2:15" ht="15.75">
      <c r="B487" s="484"/>
      <c r="K487" s="508"/>
      <c r="L487" s="486"/>
    </row>
    <row r="488" spans="2:15" ht="15.75">
      <c r="B488" s="484"/>
      <c r="K488" s="508"/>
      <c r="L488" s="486"/>
    </row>
    <row r="489" spans="2:15" ht="15.75">
      <c r="B489" s="484"/>
      <c r="K489" s="508"/>
      <c r="L489" s="486"/>
    </row>
    <row r="490" spans="2:15" ht="15.75">
      <c r="B490" s="484"/>
      <c r="K490" s="508"/>
      <c r="L490" s="486"/>
    </row>
    <row r="491" spans="2:15" ht="15.75">
      <c r="B491" s="484"/>
      <c r="K491" s="508"/>
      <c r="L491" s="486"/>
    </row>
    <row r="492" spans="2:15" ht="15.75">
      <c r="B492" s="484"/>
      <c r="K492" s="508"/>
      <c r="L492" s="486"/>
    </row>
    <row r="493" spans="2:15" ht="15.75">
      <c r="B493" s="484"/>
      <c r="K493" s="508"/>
      <c r="L493" s="486"/>
      <c r="O493" s="370"/>
    </row>
    <row r="494" spans="2:15" ht="15.75">
      <c r="B494" s="484"/>
      <c r="K494" s="508"/>
      <c r="L494" s="486"/>
    </row>
    <row r="495" spans="2:15" ht="15.75">
      <c r="B495" s="484"/>
      <c r="K495" s="508"/>
      <c r="L495" s="486"/>
    </row>
    <row r="496" spans="2:15" ht="15.75">
      <c r="B496" s="484"/>
      <c r="K496" s="508"/>
      <c r="L496" s="486"/>
    </row>
    <row r="497" spans="2:12" ht="16.5" thickBot="1">
      <c r="B497" s="484"/>
      <c r="K497" s="508"/>
      <c r="L497" s="486"/>
    </row>
    <row r="498" spans="2:12" ht="16.5" thickBot="1">
      <c r="B498" s="363"/>
      <c r="D498" s="1008" t="s">
        <v>646</v>
      </c>
      <c r="E498" s="1009"/>
      <c r="F498" s="1009"/>
      <c r="G498" s="1009"/>
      <c r="H498" s="1010"/>
      <c r="K498" s="355"/>
      <c r="L498" s="357"/>
    </row>
    <row r="499" spans="2:12" ht="15.75">
      <c r="B499" s="363"/>
      <c r="D499" s="1075" t="s">
        <v>500</v>
      </c>
      <c r="E499" s="1076"/>
      <c r="F499" s="1076"/>
      <c r="G499" s="1076"/>
      <c r="H499" s="1077"/>
      <c r="K499" s="355"/>
      <c r="L499" s="357"/>
    </row>
    <row r="500" spans="2:12" ht="15.75">
      <c r="B500" s="363"/>
      <c r="C500" s="366"/>
      <c r="D500" s="1078" t="s">
        <v>647</v>
      </c>
      <c r="E500" s="1079"/>
      <c r="F500" s="544" t="s">
        <v>474</v>
      </c>
      <c r="G500" s="544" t="s">
        <v>467</v>
      </c>
      <c r="H500" s="549" t="s">
        <v>606</v>
      </c>
      <c r="K500" s="355"/>
      <c r="L500" s="357"/>
    </row>
    <row r="501" spans="2:12" ht="15">
      <c r="B501" s="363"/>
      <c r="C501" s="364"/>
      <c r="D501" s="565" t="s">
        <v>648</v>
      </c>
      <c r="E501" s="550">
        <f>0.2 +0.2 + 0.28 + 0.28</f>
        <v>0.96</v>
      </c>
      <c r="F501" s="545">
        <v>1.1000000000000001</v>
      </c>
      <c r="G501" s="566">
        <v>20</v>
      </c>
      <c r="H501" s="551">
        <f>F501*G501*E501</f>
        <v>21.12</v>
      </c>
      <c r="K501" s="355"/>
      <c r="L501" s="357"/>
    </row>
    <row r="502" spans="2:12" ht="15.75">
      <c r="B502" s="363"/>
      <c r="C502" s="364"/>
      <c r="D502" s="1082" t="s">
        <v>649</v>
      </c>
      <c r="E502" s="1083"/>
      <c r="F502" s="1083"/>
      <c r="G502" s="1083"/>
      <c r="H502" s="1084"/>
      <c r="K502" s="355"/>
      <c r="L502" s="357"/>
    </row>
    <row r="503" spans="2:12" ht="15.75">
      <c r="B503" s="363"/>
      <c r="C503" s="364"/>
      <c r="D503" s="1078" t="s">
        <v>647</v>
      </c>
      <c r="E503" s="1079"/>
      <c r="F503" s="544" t="s">
        <v>473</v>
      </c>
      <c r="G503" s="544" t="s">
        <v>467</v>
      </c>
      <c r="H503" s="549" t="s">
        <v>606</v>
      </c>
      <c r="K503" s="355"/>
      <c r="L503" s="357"/>
    </row>
    <row r="504" spans="2:12" ht="15.75" thickBot="1">
      <c r="B504" s="363"/>
      <c r="C504" s="364"/>
      <c r="D504" s="565" t="s">
        <v>648</v>
      </c>
      <c r="E504" s="550">
        <f>0.2 +0.2 + 0.28 + 0.28</f>
        <v>0.96</v>
      </c>
      <c r="F504" s="545">
        <v>2.2000000000000002</v>
      </c>
      <c r="G504" s="566">
        <f>9*4</f>
        <v>36</v>
      </c>
      <c r="H504" s="551">
        <f>F504*G504*E504</f>
        <v>76.03</v>
      </c>
      <c r="K504" s="355"/>
      <c r="L504" s="357"/>
    </row>
    <row r="505" spans="2:12" ht="18.75" thickBot="1">
      <c r="B505" s="363"/>
      <c r="C505" s="366"/>
      <c r="D505" s="1062" t="s">
        <v>21</v>
      </c>
      <c r="E505" s="1063"/>
      <c r="F505" s="1063"/>
      <c r="G505" s="1064"/>
      <c r="H505" s="552">
        <f>H501+H504</f>
        <v>97.15</v>
      </c>
      <c r="K505" s="355"/>
      <c r="L505" s="357"/>
    </row>
    <row r="506" spans="2:12">
      <c r="B506" s="363"/>
      <c r="C506" s="362"/>
      <c r="K506" s="355"/>
      <c r="L506" s="367"/>
    </row>
    <row r="507" spans="2:12" ht="30.75" customHeight="1">
      <c r="B507" s="431" t="s">
        <v>650</v>
      </c>
      <c r="C507" s="948" t="s">
        <v>564</v>
      </c>
      <c r="D507" s="948"/>
      <c r="E507" s="948"/>
      <c r="F507" s="948"/>
      <c r="G507" s="948"/>
      <c r="H507" s="948"/>
      <c r="I507" s="432"/>
      <c r="J507" s="432"/>
      <c r="K507" s="433" t="s">
        <v>498</v>
      </c>
      <c r="L507" s="434">
        <f>G513</f>
        <v>200.08</v>
      </c>
    </row>
    <row r="508" spans="2:12" ht="408.75" customHeight="1">
      <c r="B508" s="431"/>
      <c r="C508" s="432"/>
      <c r="D508" s="432"/>
      <c r="E508" s="432"/>
      <c r="F508" s="432"/>
      <c r="G508" s="432"/>
      <c r="H508" s="432"/>
      <c r="I508" s="432"/>
      <c r="J508" s="432"/>
      <c r="K508" s="433"/>
      <c r="L508" s="434"/>
    </row>
    <row r="509" spans="2:12" ht="360.75" customHeight="1" thickBot="1">
      <c r="B509" s="484"/>
      <c r="C509" s="502"/>
      <c r="K509" s="349"/>
      <c r="L509" s="350"/>
    </row>
    <row r="510" spans="2:12" ht="16.5" thickBot="1">
      <c r="B510" s="363"/>
      <c r="C510" s="366"/>
      <c r="D510" s="1008" t="s">
        <v>639</v>
      </c>
      <c r="E510" s="1009"/>
      <c r="F510" s="1009"/>
      <c r="G510" s="1009"/>
      <c r="H510" s="1010"/>
      <c r="K510" s="355"/>
      <c r="L510" s="357"/>
    </row>
    <row r="511" spans="2:12" ht="15">
      <c r="B511" s="363"/>
      <c r="C511" s="364"/>
      <c r="D511" s="1090" t="s">
        <v>651</v>
      </c>
      <c r="E511" s="1091"/>
      <c r="F511" s="1086"/>
      <c r="G511" s="1092">
        <v>222.31</v>
      </c>
      <c r="H511" s="1093"/>
      <c r="K511" s="355"/>
      <c r="L511" s="357"/>
    </row>
    <row r="512" spans="2:12" ht="18.75" thickBot="1">
      <c r="B512" s="363"/>
      <c r="C512" s="366"/>
      <c r="D512" s="1070" t="s">
        <v>21</v>
      </c>
      <c r="E512" s="1071"/>
      <c r="F512" s="1072"/>
      <c r="G512" s="1073">
        <f>G511</f>
        <v>222.31</v>
      </c>
      <c r="H512" s="1074"/>
      <c r="K512" s="355"/>
      <c r="L512" s="357"/>
    </row>
    <row r="513" spans="2:15" s="461" customFormat="1" ht="24.75" customHeight="1">
      <c r="B513" s="462"/>
      <c r="D513" s="993" t="s">
        <v>548</v>
      </c>
      <c r="E513" s="993"/>
      <c r="F513" s="993"/>
      <c r="G513" s="994">
        <f>G512-(G511*0.1)</f>
        <v>200.08</v>
      </c>
      <c r="H513" s="994"/>
      <c r="K513" s="464"/>
      <c r="L513" s="465"/>
      <c r="N513" s="467"/>
      <c r="O513" s="467"/>
    </row>
    <row r="514" spans="2:15">
      <c r="B514" s="363"/>
      <c r="C514" s="362"/>
      <c r="K514" s="355"/>
      <c r="L514" s="367"/>
    </row>
    <row r="515" spans="2:15" ht="14.25" customHeight="1">
      <c r="B515" s="363"/>
      <c r="C515" s="362"/>
      <c r="K515" s="355"/>
      <c r="L515" s="367"/>
    </row>
    <row r="516" spans="2:15" ht="15.75" customHeight="1">
      <c r="B516" s="431" t="s">
        <v>652</v>
      </c>
      <c r="C516" s="948" t="s">
        <v>549</v>
      </c>
      <c r="D516" s="948"/>
      <c r="E516" s="948"/>
      <c r="F516" s="948"/>
      <c r="G516" s="948"/>
      <c r="H516" s="948"/>
      <c r="I516" s="432"/>
      <c r="J516" s="432"/>
      <c r="K516" s="433" t="s">
        <v>0</v>
      </c>
      <c r="L516" s="434">
        <f>H541</f>
        <v>4.05</v>
      </c>
    </row>
    <row r="517" spans="2:15">
      <c r="B517" s="484"/>
      <c r="C517" s="502"/>
      <c r="K517" s="349"/>
      <c r="L517" s="350"/>
    </row>
    <row r="518" spans="2:15">
      <c r="B518" s="484"/>
      <c r="C518" s="502"/>
      <c r="K518" s="349"/>
      <c r="L518" s="350"/>
    </row>
    <row r="519" spans="2:15">
      <c r="B519" s="484"/>
      <c r="C519" s="502"/>
      <c r="K519" s="349"/>
      <c r="L519" s="350"/>
    </row>
    <row r="520" spans="2:15">
      <c r="B520" s="484"/>
      <c r="C520" s="502"/>
      <c r="K520" s="349"/>
      <c r="L520" s="350"/>
    </row>
    <row r="521" spans="2:15">
      <c r="B521" s="484"/>
      <c r="C521" s="502"/>
      <c r="K521" s="349"/>
      <c r="L521" s="350"/>
    </row>
    <row r="522" spans="2:15">
      <c r="B522" s="484"/>
      <c r="C522" s="502"/>
      <c r="K522" s="349"/>
      <c r="L522" s="350"/>
    </row>
    <row r="523" spans="2:15">
      <c r="B523" s="484"/>
      <c r="C523" s="502"/>
      <c r="K523" s="349"/>
      <c r="L523" s="350"/>
    </row>
    <row r="524" spans="2:15">
      <c r="B524" s="484"/>
      <c r="C524" s="502"/>
      <c r="K524" s="349"/>
      <c r="L524" s="350"/>
    </row>
    <row r="525" spans="2:15">
      <c r="B525" s="484"/>
      <c r="C525" s="502"/>
      <c r="K525" s="349"/>
      <c r="L525" s="350"/>
    </row>
    <row r="526" spans="2:15">
      <c r="B526" s="484"/>
      <c r="C526" s="502"/>
      <c r="K526" s="349"/>
      <c r="L526" s="350"/>
    </row>
    <row r="527" spans="2:15">
      <c r="B527" s="484"/>
      <c r="C527" s="502"/>
      <c r="K527" s="349"/>
      <c r="L527" s="350"/>
    </row>
    <row r="528" spans="2:15">
      <c r="B528" s="484"/>
      <c r="C528" s="502"/>
      <c r="K528" s="349"/>
      <c r="L528" s="350"/>
    </row>
    <row r="529" spans="2:12">
      <c r="B529" s="484"/>
      <c r="C529" s="502"/>
      <c r="K529" s="349"/>
      <c r="L529" s="350"/>
    </row>
    <row r="530" spans="2:12">
      <c r="B530" s="484"/>
      <c r="C530" s="502"/>
      <c r="K530" s="349"/>
      <c r="L530" s="350"/>
    </row>
    <row r="531" spans="2:12">
      <c r="B531" s="484"/>
      <c r="C531" s="502"/>
      <c r="K531" s="349"/>
      <c r="L531" s="350"/>
    </row>
    <row r="532" spans="2:12">
      <c r="B532" s="484"/>
      <c r="C532" s="502"/>
      <c r="K532" s="349"/>
      <c r="L532" s="350"/>
    </row>
    <row r="533" spans="2:12" ht="13.5" thickBot="1">
      <c r="B533" s="484"/>
      <c r="C533" s="502"/>
      <c r="K533" s="349"/>
      <c r="L533" s="350"/>
    </row>
    <row r="534" spans="2:12" ht="16.5" thickBot="1">
      <c r="B534" s="363"/>
      <c r="C534" s="366"/>
      <c r="D534" s="1008" t="s">
        <v>642</v>
      </c>
      <c r="E534" s="1009"/>
      <c r="F534" s="1009"/>
      <c r="G534" s="1009"/>
      <c r="H534" s="1010"/>
      <c r="K534" s="355"/>
      <c r="L534" s="357"/>
    </row>
    <row r="535" spans="2:12" ht="15.75">
      <c r="B535" s="363"/>
      <c r="C535" s="366"/>
      <c r="D535" s="1075" t="s">
        <v>500</v>
      </c>
      <c r="E535" s="1076"/>
      <c r="F535" s="1076"/>
      <c r="G535" s="1076"/>
      <c r="H535" s="1077"/>
      <c r="K535" s="355"/>
      <c r="L535" s="357"/>
    </row>
    <row r="536" spans="2:12" ht="15.75">
      <c r="B536" s="363"/>
      <c r="C536" s="366"/>
      <c r="D536" s="1078" t="s">
        <v>653</v>
      </c>
      <c r="E536" s="1036"/>
      <c r="F536" s="544" t="s">
        <v>474</v>
      </c>
      <c r="G536" s="544" t="s">
        <v>467</v>
      </c>
      <c r="H536" s="549" t="s">
        <v>606</v>
      </c>
      <c r="K536" s="355"/>
      <c r="L536" s="357"/>
    </row>
    <row r="537" spans="2:12" ht="15">
      <c r="B537" s="363"/>
      <c r="C537" s="364"/>
      <c r="D537" s="560">
        <v>0.2</v>
      </c>
      <c r="E537" s="561">
        <v>0.2</v>
      </c>
      <c r="F537" s="439">
        <v>1.1000000000000001</v>
      </c>
      <c r="G537" s="570">
        <v>20</v>
      </c>
      <c r="H537" s="551">
        <f>D537*E537*F537*G537</f>
        <v>0.88</v>
      </c>
      <c r="K537" s="355"/>
      <c r="L537" s="357"/>
    </row>
    <row r="538" spans="2:12" ht="15.75">
      <c r="B538" s="363"/>
      <c r="C538" s="364"/>
      <c r="D538" s="1082" t="s">
        <v>649</v>
      </c>
      <c r="E538" s="1083"/>
      <c r="F538" s="1083"/>
      <c r="G538" s="1083"/>
      <c r="H538" s="1084"/>
      <c r="K538" s="355"/>
      <c r="L538" s="357"/>
    </row>
    <row r="539" spans="2:12" ht="15.75">
      <c r="B539" s="363"/>
      <c r="C539" s="364"/>
      <c r="D539" s="1078" t="s">
        <v>654</v>
      </c>
      <c r="E539" s="1079"/>
      <c r="F539" s="544" t="s">
        <v>473</v>
      </c>
      <c r="G539" s="544" t="s">
        <v>467</v>
      </c>
      <c r="H539" s="549" t="s">
        <v>606</v>
      </c>
      <c r="K539" s="355"/>
      <c r="L539" s="357"/>
    </row>
    <row r="540" spans="2:12" ht="15.75" thickBot="1">
      <c r="B540" s="363"/>
      <c r="C540" s="364"/>
      <c r="D540" s="560">
        <v>0.2</v>
      </c>
      <c r="E540" s="561">
        <v>0.2</v>
      </c>
      <c r="F540" s="439">
        <v>2.2000000000000002</v>
      </c>
      <c r="G540" s="570">
        <v>36</v>
      </c>
      <c r="H540" s="551">
        <f>D540*E540*F540*G540</f>
        <v>3.17</v>
      </c>
      <c r="K540" s="355"/>
      <c r="L540" s="357"/>
    </row>
    <row r="541" spans="2:12" ht="18.75" thickBot="1">
      <c r="B541" s="363"/>
      <c r="C541" s="366"/>
      <c r="D541" s="1062" t="s">
        <v>21</v>
      </c>
      <c r="E541" s="1063"/>
      <c r="F541" s="1063"/>
      <c r="G541" s="1063"/>
      <c r="H541" s="552">
        <f>H537+H540</f>
        <v>4.05</v>
      </c>
      <c r="K541" s="355"/>
      <c r="L541" s="357"/>
    </row>
    <row r="542" spans="2:12">
      <c r="B542" s="348"/>
      <c r="C542" s="358"/>
      <c r="K542" s="355"/>
      <c r="L542" s="357"/>
    </row>
    <row r="543" spans="2:12" ht="15.75">
      <c r="B543" s="427" t="s">
        <v>655</v>
      </c>
      <c r="C543" s="945" t="s">
        <v>656</v>
      </c>
      <c r="D543" s="945"/>
      <c r="E543" s="945"/>
      <c r="F543" s="945"/>
      <c r="G543" s="945"/>
      <c r="H543" s="945"/>
      <c r="I543" s="428"/>
      <c r="J543" s="428"/>
      <c r="K543" s="429"/>
      <c r="L543" s="430"/>
    </row>
    <row r="544" spans="2:12">
      <c r="B544" s="363"/>
      <c r="C544" s="553"/>
      <c r="K544" s="355"/>
      <c r="L544" s="357"/>
    </row>
    <row r="545" spans="2:12" ht="15.75" customHeight="1">
      <c r="B545" s="431" t="s">
        <v>657</v>
      </c>
      <c r="C545" s="948" t="s">
        <v>519</v>
      </c>
      <c r="D545" s="948"/>
      <c r="E545" s="948"/>
      <c r="F545" s="948"/>
      <c r="G545" s="948"/>
      <c r="H545" s="948"/>
      <c r="I545" s="432"/>
      <c r="J545" s="432"/>
      <c r="K545" s="433" t="s">
        <v>658</v>
      </c>
      <c r="L545" s="434">
        <f>H550</f>
        <v>188</v>
      </c>
    </row>
    <row r="546" spans="2:12" ht="16.5" thickBot="1">
      <c r="B546" s="484"/>
      <c r="K546" s="508"/>
      <c r="L546" s="486"/>
    </row>
    <row r="547" spans="2:12" ht="16.5" thickBot="1">
      <c r="B547" s="484"/>
      <c r="C547" s="502"/>
      <c r="D547" s="1008" t="s">
        <v>602</v>
      </c>
      <c r="E547" s="1009"/>
      <c r="F547" s="1009"/>
      <c r="G547" s="1009"/>
      <c r="H547" s="1010"/>
      <c r="K547" s="349"/>
      <c r="L547" s="350"/>
    </row>
    <row r="548" spans="2:12" ht="15.75">
      <c r="B548" s="363"/>
      <c r="C548" s="366"/>
      <c r="D548" s="548" t="s">
        <v>473</v>
      </c>
      <c r="E548" s="1035" t="s">
        <v>250</v>
      </c>
      <c r="F548" s="1036"/>
      <c r="G548" s="544" t="s">
        <v>467</v>
      </c>
      <c r="H548" s="549" t="s">
        <v>606</v>
      </c>
      <c r="K548" s="355"/>
      <c r="L548" s="357"/>
    </row>
    <row r="549" spans="2:12" ht="15">
      <c r="B549" s="363"/>
      <c r="C549" s="364"/>
      <c r="D549" s="567">
        <v>20</v>
      </c>
      <c r="E549" s="979">
        <v>9.4</v>
      </c>
      <c r="F549" s="981"/>
      <c r="G549" s="571">
        <v>1</v>
      </c>
      <c r="H549" s="551">
        <f>D549*E549*G549</f>
        <v>188</v>
      </c>
      <c r="K549" s="355"/>
      <c r="L549" s="357"/>
    </row>
    <row r="550" spans="2:12" ht="18.75" thickBot="1">
      <c r="B550" s="363"/>
      <c r="C550" s="366"/>
      <c r="D550" s="1070" t="s">
        <v>21</v>
      </c>
      <c r="E550" s="1071"/>
      <c r="F550" s="1071"/>
      <c r="G550" s="1071"/>
      <c r="H550" s="543">
        <f>H549</f>
        <v>188</v>
      </c>
      <c r="K550" s="355"/>
      <c r="L550" s="357"/>
    </row>
    <row r="551" spans="2:12" ht="13.5" thickBot="1">
      <c r="B551" s="572"/>
      <c r="C551" s="373"/>
      <c r="D551" s="373"/>
      <c r="E551" s="373"/>
      <c r="F551" s="373"/>
      <c r="G551" s="373"/>
      <c r="H551" s="373"/>
      <c r="I551" s="373"/>
      <c r="J551" s="373"/>
      <c r="K551" s="374"/>
      <c r="L551" s="573"/>
    </row>
    <row r="552" spans="2:12">
      <c r="E552" s="343" t="s">
        <v>489</v>
      </c>
    </row>
  </sheetData>
  <mergeCells count="230">
    <mergeCell ref="D550:G550"/>
    <mergeCell ref="D541:G541"/>
    <mergeCell ref="C543:H543"/>
    <mergeCell ref="C545:H545"/>
    <mergeCell ref="D547:H547"/>
    <mergeCell ref="E548:F548"/>
    <mergeCell ref="E549:F549"/>
    <mergeCell ref="C516:H516"/>
    <mergeCell ref="D534:H534"/>
    <mergeCell ref="D535:H535"/>
    <mergeCell ref="D536:E536"/>
    <mergeCell ref="D538:H538"/>
    <mergeCell ref="D539:E539"/>
    <mergeCell ref="D511:F511"/>
    <mergeCell ref="G511:H511"/>
    <mergeCell ref="D512:F512"/>
    <mergeCell ref="G512:H512"/>
    <mergeCell ref="D513:F513"/>
    <mergeCell ref="G513:H513"/>
    <mergeCell ref="D500:E500"/>
    <mergeCell ref="D502:H502"/>
    <mergeCell ref="D503:E503"/>
    <mergeCell ref="D505:G505"/>
    <mergeCell ref="C507:H507"/>
    <mergeCell ref="D510:H510"/>
    <mergeCell ref="D462:H462"/>
    <mergeCell ref="D465:G465"/>
    <mergeCell ref="C468:H468"/>
    <mergeCell ref="C470:H470"/>
    <mergeCell ref="D498:H498"/>
    <mergeCell ref="D499:H499"/>
    <mergeCell ref="D453:F453"/>
    <mergeCell ref="G453:H453"/>
    <mergeCell ref="O454:P455"/>
    <mergeCell ref="C456:H456"/>
    <mergeCell ref="D458:H458"/>
    <mergeCell ref="D459:H459"/>
    <mergeCell ref="D444:G444"/>
    <mergeCell ref="C447:H447"/>
    <mergeCell ref="D450:H450"/>
    <mergeCell ref="D451:F451"/>
    <mergeCell ref="G451:H451"/>
    <mergeCell ref="D452:F452"/>
    <mergeCell ref="G452:H452"/>
    <mergeCell ref="C413:H413"/>
    <mergeCell ref="D437:H437"/>
    <mergeCell ref="D438:H438"/>
    <mergeCell ref="D439:E439"/>
    <mergeCell ref="D441:H441"/>
    <mergeCell ref="D442:E442"/>
    <mergeCell ref="E405:F405"/>
    <mergeCell ref="D406:H406"/>
    <mergeCell ref="E407:F407"/>
    <mergeCell ref="E408:F408"/>
    <mergeCell ref="D409:G409"/>
    <mergeCell ref="C411:H411"/>
    <mergeCell ref="D397:F397"/>
    <mergeCell ref="G397:H397"/>
    <mergeCell ref="C400:H400"/>
    <mergeCell ref="D402:H402"/>
    <mergeCell ref="D403:H403"/>
    <mergeCell ref="E404:F404"/>
    <mergeCell ref="D389:G389"/>
    <mergeCell ref="C392:H392"/>
    <mergeCell ref="D394:H394"/>
    <mergeCell ref="D395:F395"/>
    <mergeCell ref="G395:H395"/>
    <mergeCell ref="O395:P396"/>
    <mergeCell ref="D396:F396"/>
    <mergeCell ref="G396:H396"/>
    <mergeCell ref="D383:H383"/>
    <mergeCell ref="D384:F384"/>
    <mergeCell ref="D385:E385"/>
    <mergeCell ref="D386:H386"/>
    <mergeCell ref="D387:F387"/>
    <mergeCell ref="D388:E388"/>
    <mergeCell ref="D374:F374"/>
    <mergeCell ref="G374:H374"/>
    <mergeCell ref="C376:H376"/>
    <mergeCell ref="C378:H378"/>
    <mergeCell ref="C380:H380"/>
    <mergeCell ref="D382:H382"/>
    <mergeCell ref="C347:H347"/>
    <mergeCell ref="C371:C372"/>
    <mergeCell ref="D371:F371"/>
    <mergeCell ref="G371:H372"/>
    <mergeCell ref="D372:E372"/>
    <mergeCell ref="D373:E373"/>
    <mergeCell ref="G373:H373"/>
    <mergeCell ref="C314:H314"/>
    <mergeCell ref="D340:H340"/>
    <mergeCell ref="D341:E341"/>
    <mergeCell ref="D342:E342"/>
    <mergeCell ref="D343:G343"/>
    <mergeCell ref="C345:H345"/>
    <mergeCell ref="C303:H303"/>
    <mergeCell ref="D306:H306"/>
    <mergeCell ref="F307:G307"/>
    <mergeCell ref="F308:G308"/>
    <mergeCell ref="D309:G309"/>
    <mergeCell ref="C312:H312"/>
    <mergeCell ref="D274:F274"/>
    <mergeCell ref="G274:H274"/>
    <mergeCell ref="C276:H276"/>
    <mergeCell ref="D278:H278"/>
    <mergeCell ref="D279:H279"/>
    <mergeCell ref="D301:G301"/>
    <mergeCell ref="D267:G267"/>
    <mergeCell ref="C269:H269"/>
    <mergeCell ref="D271:H271"/>
    <mergeCell ref="D272:F272"/>
    <mergeCell ref="G272:H272"/>
    <mergeCell ref="D273:F273"/>
    <mergeCell ref="G273:H273"/>
    <mergeCell ref="D261:E261"/>
    <mergeCell ref="D262:E262"/>
    <mergeCell ref="D263:E263"/>
    <mergeCell ref="D264:E264"/>
    <mergeCell ref="D265:E265"/>
    <mergeCell ref="D266:E266"/>
    <mergeCell ref="D255:E255"/>
    <mergeCell ref="D256:E256"/>
    <mergeCell ref="D257:E257"/>
    <mergeCell ref="D258:E258"/>
    <mergeCell ref="D259:E259"/>
    <mergeCell ref="D260:E260"/>
    <mergeCell ref="D249:E249"/>
    <mergeCell ref="D250:E250"/>
    <mergeCell ref="D251:E251"/>
    <mergeCell ref="D252:E252"/>
    <mergeCell ref="D253:E253"/>
    <mergeCell ref="D254:E254"/>
    <mergeCell ref="C217:H217"/>
    <mergeCell ref="D244:H244"/>
    <mergeCell ref="D245:H245"/>
    <mergeCell ref="D246:E246"/>
    <mergeCell ref="D247:E247"/>
    <mergeCell ref="D248:E248"/>
    <mergeCell ref="C192:H192"/>
    <mergeCell ref="D212:H212"/>
    <mergeCell ref="G213:H213"/>
    <mergeCell ref="G214:H214"/>
    <mergeCell ref="D215:F215"/>
    <mergeCell ref="G215:H215"/>
    <mergeCell ref="D176:H176"/>
    <mergeCell ref="D177:H177"/>
    <mergeCell ref="D182:H182"/>
    <mergeCell ref="D183:H183"/>
    <mergeCell ref="D188:G188"/>
    <mergeCell ref="C190:H190"/>
    <mergeCell ref="D170:F170"/>
    <mergeCell ref="G170:H170"/>
    <mergeCell ref="D171:F171"/>
    <mergeCell ref="G171:H171"/>
    <mergeCell ref="C173:H173"/>
    <mergeCell ref="D175:H175"/>
    <mergeCell ref="D160:E160"/>
    <mergeCell ref="D164:G164"/>
    <mergeCell ref="C166:H166"/>
    <mergeCell ref="D168:H168"/>
    <mergeCell ref="D169:F169"/>
    <mergeCell ref="G169:H169"/>
    <mergeCell ref="D151:H151"/>
    <mergeCell ref="D152:H152"/>
    <mergeCell ref="D153:H153"/>
    <mergeCell ref="D154:E154"/>
    <mergeCell ref="D158:H158"/>
    <mergeCell ref="D159:H159"/>
    <mergeCell ref="D123:F123"/>
    <mergeCell ref="G123:H123"/>
    <mergeCell ref="D124:F124"/>
    <mergeCell ref="G124:H124"/>
    <mergeCell ref="C126:H126"/>
    <mergeCell ref="C149:H149"/>
    <mergeCell ref="D110:H110"/>
    <mergeCell ref="D115:G115"/>
    <mergeCell ref="C117:H117"/>
    <mergeCell ref="C119:H119"/>
    <mergeCell ref="D121:H121"/>
    <mergeCell ref="D122:F122"/>
    <mergeCell ref="G122:H122"/>
    <mergeCell ref="N103:O104"/>
    <mergeCell ref="D104:F104"/>
    <mergeCell ref="G104:H104"/>
    <mergeCell ref="D105:F105"/>
    <mergeCell ref="G105:H105"/>
    <mergeCell ref="C108:H108"/>
    <mergeCell ref="D95:E95"/>
    <mergeCell ref="D98:G98"/>
    <mergeCell ref="C100:H100"/>
    <mergeCell ref="D102:H102"/>
    <mergeCell ref="D103:F103"/>
    <mergeCell ref="G103:H103"/>
    <mergeCell ref="D89:H89"/>
    <mergeCell ref="D90:H90"/>
    <mergeCell ref="D91:H91"/>
    <mergeCell ref="D92:E92"/>
    <mergeCell ref="D93:E93"/>
    <mergeCell ref="D94:H94"/>
    <mergeCell ref="D81:H81"/>
    <mergeCell ref="D82:H82"/>
    <mergeCell ref="D83:E83"/>
    <mergeCell ref="D84:E84"/>
    <mergeCell ref="D85:H85"/>
    <mergeCell ref="D86:E86"/>
    <mergeCell ref="D72:H72"/>
    <mergeCell ref="D73:H73"/>
    <mergeCell ref="D74:E74"/>
    <mergeCell ref="D75:E75"/>
    <mergeCell ref="D76:H76"/>
    <mergeCell ref="D77:E77"/>
    <mergeCell ref="C68:H68"/>
    <mergeCell ref="D70:H70"/>
    <mergeCell ref="D71:H71"/>
    <mergeCell ref="C9:H9"/>
    <mergeCell ref="C37:C38"/>
    <mergeCell ref="D37:F37"/>
    <mergeCell ref="G37:H38"/>
    <mergeCell ref="D38:E38"/>
    <mergeCell ref="D39:E39"/>
    <mergeCell ref="G39:H39"/>
    <mergeCell ref="B1:L1"/>
    <mergeCell ref="B2:L2"/>
    <mergeCell ref="B3:L3"/>
    <mergeCell ref="C4:H4"/>
    <mergeCell ref="C5:H5"/>
    <mergeCell ref="C7:H7"/>
    <mergeCell ref="D40:F40"/>
    <mergeCell ref="G40:H40"/>
    <mergeCell ref="C42:H42"/>
  </mergeCells>
  <pageMargins left="0.511811024" right="0.511811024" top="0.78740157499999996" bottom="0.78740157499999996" header="0.31496062000000002" footer="0.3149606200000000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Planilha12"/>
  <dimension ref="A1:N48"/>
  <sheetViews>
    <sheetView showGridLines="0" zoomScale="90" zoomScaleNormal="90" workbookViewId="0">
      <selection activeCell="C4" sqref="C4"/>
    </sheetView>
  </sheetViews>
  <sheetFormatPr defaultColWidth="9" defaultRowHeight="15"/>
  <cols>
    <col min="1" max="1" width="0.42578125" style="378" customWidth="1"/>
    <col min="2" max="2" width="8.42578125" style="416" customWidth="1"/>
    <col min="3" max="3" width="82.140625" style="416" customWidth="1"/>
    <col min="4" max="4" width="5.42578125" style="416" bestFit="1" customWidth="1"/>
    <col min="5" max="5" width="9" style="416"/>
    <col min="6" max="7" width="7.5703125" style="416" customWidth="1"/>
    <col min="8" max="8" width="11.140625" style="416" customWidth="1"/>
    <col min="9" max="11" width="0" style="378" hidden="1" customWidth="1"/>
    <col min="12" max="12" width="13.5703125" style="378" hidden="1" customWidth="1"/>
    <col min="13" max="13" width="0.42578125" style="378" customWidth="1"/>
    <col min="14" max="14" width="16.140625" style="378" customWidth="1"/>
    <col min="15" max="16384" width="9" style="378"/>
  </cols>
  <sheetData>
    <row r="1" spans="1:14" ht="30.2" customHeight="1">
      <c r="A1" s="377"/>
      <c r="B1" s="1094" t="s">
        <v>660</v>
      </c>
      <c r="C1" s="1095"/>
      <c r="D1" s="1095"/>
      <c r="E1" s="1095"/>
      <c r="F1" s="1095"/>
      <c r="G1" s="1095"/>
      <c r="H1" s="1096"/>
      <c r="L1" s="1097">
        <v>2020</v>
      </c>
    </row>
    <row r="2" spans="1:14" ht="28.5">
      <c r="A2" s="379"/>
      <c r="B2" s="380" t="s">
        <v>659</v>
      </c>
      <c r="C2" s="381"/>
      <c r="D2" s="381"/>
      <c r="E2" s="381"/>
      <c r="F2" s="381"/>
      <c r="G2" s="381"/>
      <c r="H2" s="382"/>
      <c r="L2" s="1097"/>
    </row>
    <row r="3" spans="1:14" ht="45">
      <c r="A3" s="383"/>
      <c r="B3" s="384" t="s">
        <v>661</v>
      </c>
      <c r="C3" s="385" t="s">
        <v>5</v>
      </c>
      <c r="D3" s="386" t="s">
        <v>491</v>
      </c>
      <c r="E3" s="387" t="s">
        <v>477</v>
      </c>
      <c r="F3" s="384" t="s">
        <v>492</v>
      </c>
      <c r="G3" s="384" t="s">
        <v>493</v>
      </c>
      <c r="H3" s="388" t="s">
        <v>494</v>
      </c>
      <c r="I3" s="378">
        <v>325</v>
      </c>
      <c r="N3" s="389"/>
    </row>
    <row r="4" spans="1:14">
      <c r="A4" s="383"/>
      <c r="B4" s="390"/>
      <c r="C4" s="391" t="s">
        <v>470</v>
      </c>
      <c r="D4" s="390"/>
      <c r="E4" s="390"/>
      <c r="F4" s="390"/>
      <c r="G4" s="390"/>
      <c r="H4" s="390">
        <f>SUBTOTAL(9,H5:H5)</f>
        <v>13178.8</v>
      </c>
      <c r="L4" s="392"/>
    </row>
    <row r="5" spans="1:14" ht="28.5">
      <c r="A5" s="393"/>
      <c r="B5" s="394">
        <v>99059</v>
      </c>
      <c r="C5" s="395" t="s">
        <v>495</v>
      </c>
      <c r="D5" s="396" t="s">
        <v>3</v>
      </c>
      <c r="E5" s="398">
        <f>'MC-PONTE'!L9</f>
        <v>188</v>
      </c>
      <c r="F5" s="397">
        <v>55</v>
      </c>
      <c r="G5" s="398">
        <f>F5*(1+ORÇAMENTO!$J$16)</f>
        <v>70.099999999999994</v>
      </c>
      <c r="H5" s="398">
        <f>ROUND(G5*E5,2)</f>
        <v>13178.8</v>
      </c>
      <c r="J5" s="378">
        <v>24.276479999999999</v>
      </c>
      <c r="K5" s="378">
        <f>J5/1.2644</f>
        <v>19.2</v>
      </c>
      <c r="L5" s="399">
        <v>37.79</v>
      </c>
    </row>
    <row r="6" spans="1:14">
      <c r="A6" s="383"/>
      <c r="B6" s="400"/>
      <c r="C6" s="401" t="s">
        <v>479</v>
      </c>
      <c r="D6" s="400"/>
      <c r="E6" s="400"/>
      <c r="F6" s="400"/>
      <c r="G6" s="400"/>
      <c r="H6" s="400">
        <f>SUBTOTAL(9,H7:H9)</f>
        <v>52094.59</v>
      </c>
      <c r="K6" s="378">
        <f t="shared" ref="K6:K42" si="0">J6/1.2644</f>
        <v>0</v>
      </c>
      <c r="L6" s="402"/>
    </row>
    <row r="7" spans="1:14" ht="42.75">
      <c r="A7" s="393"/>
      <c r="B7" s="394">
        <v>96537</v>
      </c>
      <c r="C7" s="395" t="s">
        <v>496</v>
      </c>
      <c r="D7" s="396" t="s">
        <v>472</v>
      </c>
      <c r="E7" s="398">
        <f>'MC-PONTE'!L68</f>
        <v>61.2</v>
      </c>
      <c r="F7" s="397">
        <v>192.31</v>
      </c>
      <c r="G7" s="398">
        <f>F7*(1+ORÇAMENTO!$J$16)</f>
        <v>245.12</v>
      </c>
      <c r="H7" s="398">
        <f>ROUND(G7*E7,2)</f>
        <v>15001.34</v>
      </c>
      <c r="J7" s="378">
        <v>28.752455999999999</v>
      </c>
      <c r="K7" s="378">
        <f t="shared" si="0"/>
        <v>22.74</v>
      </c>
      <c r="L7" s="399">
        <v>129.5</v>
      </c>
    </row>
    <row r="8" spans="1:14" ht="28.5">
      <c r="A8" s="393"/>
      <c r="B8" s="394">
        <v>96543</v>
      </c>
      <c r="C8" s="395" t="s">
        <v>497</v>
      </c>
      <c r="D8" s="396" t="s">
        <v>498</v>
      </c>
      <c r="E8" s="398">
        <f>'MC-PONTE'!L100</f>
        <v>1185.75</v>
      </c>
      <c r="F8" s="397">
        <v>16.739999999999998</v>
      </c>
      <c r="G8" s="398">
        <f>F8*(1+ORÇAMENTO!$J$16)</f>
        <v>21.34</v>
      </c>
      <c r="H8" s="398">
        <f>ROUND(G8*E8,2)</f>
        <v>25303.91</v>
      </c>
      <c r="J8" s="378">
        <v>7.91</v>
      </c>
      <c r="K8" s="378">
        <f t="shared" si="0"/>
        <v>6.2559316671939298</v>
      </c>
      <c r="L8" s="399">
        <v>12.73</v>
      </c>
    </row>
    <row r="9" spans="1:14" ht="42.75">
      <c r="A9" s="393"/>
      <c r="B9" s="394">
        <v>96557</v>
      </c>
      <c r="C9" s="395" t="s">
        <v>499</v>
      </c>
      <c r="D9" s="396" t="s">
        <v>189</v>
      </c>
      <c r="E9" s="398">
        <f>'MC-PONTE'!L108</f>
        <v>10.27</v>
      </c>
      <c r="F9" s="397">
        <v>900.63</v>
      </c>
      <c r="G9" s="398">
        <f>F9*(1+ORÇAMENTO!$J$16)</f>
        <v>1147.94</v>
      </c>
      <c r="H9" s="398">
        <f>ROUND(G9*E9,2)</f>
        <v>11789.34</v>
      </c>
      <c r="J9" s="378">
        <v>635.25984800000003</v>
      </c>
      <c r="K9" s="378">
        <f t="shared" si="0"/>
        <v>502.42</v>
      </c>
      <c r="L9" s="399">
        <v>528.88</v>
      </c>
    </row>
    <row r="10" spans="1:14" ht="24.75" hidden="1" customHeight="1">
      <c r="A10" s="383"/>
      <c r="B10" s="400"/>
      <c r="C10" s="401" t="s">
        <v>500</v>
      </c>
      <c r="D10" s="400"/>
      <c r="E10" s="400"/>
      <c r="F10" s="400"/>
      <c r="G10" s="400"/>
      <c r="H10" s="400">
        <f>SUBTOTAL(9,H11)</f>
        <v>0</v>
      </c>
      <c r="K10" s="378">
        <f t="shared" si="0"/>
        <v>0</v>
      </c>
      <c r="L10" s="402"/>
    </row>
    <row r="11" spans="1:14" hidden="1">
      <c r="A11" s="393"/>
      <c r="B11" s="394"/>
      <c r="C11" s="395" t="s">
        <v>501</v>
      </c>
      <c r="D11" s="396"/>
      <c r="E11" s="398"/>
      <c r="F11" s="397"/>
      <c r="G11" s="398"/>
      <c r="H11" s="398"/>
      <c r="J11" s="378">
        <v>6.6886760000000001</v>
      </c>
      <c r="K11" s="378">
        <f t="shared" si="0"/>
        <v>5.29</v>
      </c>
      <c r="L11" s="402"/>
    </row>
    <row r="12" spans="1:14">
      <c r="A12" s="383"/>
      <c r="B12" s="400"/>
      <c r="C12" s="401" t="s">
        <v>502</v>
      </c>
      <c r="D12" s="400"/>
      <c r="E12" s="400"/>
      <c r="F12" s="400"/>
      <c r="G12" s="400"/>
      <c r="H12" s="400">
        <f>SUBTOTAL(9,H13:H15)</f>
        <v>165446.62</v>
      </c>
      <c r="K12" s="378">
        <f t="shared" si="0"/>
        <v>0</v>
      </c>
      <c r="L12" s="402"/>
    </row>
    <row r="13" spans="1:14" ht="28.5">
      <c r="A13" s="393"/>
      <c r="B13" s="394">
        <v>92266</v>
      </c>
      <c r="C13" s="395" t="s">
        <v>503</v>
      </c>
      <c r="D13" s="396" t="s">
        <v>2</v>
      </c>
      <c r="E13" s="398">
        <f>'MC-PONTE'!L149</f>
        <v>393.96</v>
      </c>
      <c r="F13" s="397">
        <v>169.03</v>
      </c>
      <c r="G13" s="398">
        <f>F13*(1+ORÇAMENTO!$J$16)</f>
        <v>215.45</v>
      </c>
      <c r="H13" s="398">
        <f>ROUND(G13*E13,2)</f>
        <v>84878.68</v>
      </c>
      <c r="J13" s="378">
        <v>56.09</v>
      </c>
      <c r="K13" s="378">
        <f t="shared" si="0"/>
        <v>44.360961720974402</v>
      </c>
      <c r="L13" s="399">
        <v>100.73</v>
      </c>
    </row>
    <row r="14" spans="1:14" ht="42.75">
      <c r="A14" s="393"/>
      <c r="B14" s="394">
        <v>92777</v>
      </c>
      <c r="C14" s="395" t="s">
        <v>504</v>
      </c>
      <c r="D14" s="396" t="s">
        <v>498</v>
      </c>
      <c r="E14" s="398">
        <f>'MC-PONTE'!L166+'MC-PONTE'!L119</f>
        <v>3224.74</v>
      </c>
      <c r="F14" s="397">
        <v>12.81</v>
      </c>
      <c r="G14" s="398">
        <f>F14*(1+ORÇAMENTO!$J$16)</f>
        <v>16.329999999999998</v>
      </c>
      <c r="H14" s="398">
        <f>ROUND(G14*E14,2)</f>
        <v>52660</v>
      </c>
      <c r="J14" s="378">
        <v>6.6886760000000001</v>
      </c>
      <c r="K14" s="378">
        <f t="shared" si="0"/>
        <v>5.29</v>
      </c>
      <c r="L14" s="399">
        <v>10.52</v>
      </c>
    </row>
    <row r="15" spans="1:14" ht="42.75">
      <c r="A15" s="393"/>
      <c r="B15" s="394">
        <v>1525</v>
      </c>
      <c r="C15" s="395" t="s">
        <v>505</v>
      </c>
      <c r="D15" s="396" t="s">
        <v>0</v>
      </c>
      <c r="E15" s="398">
        <f>'MC-PONTE'!L173</f>
        <v>46.58</v>
      </c>
      <c r="F15" s="397">
        <v>470.06</v>
      </c>
      <c r="G15" s="398">
        <f>F15*(1+ORÇAMENTO!$J$16)</f>
        <v>599.14</v>
      </c>
      <c r="H15" s="398">
        <f>ROUND(G15*E15,2)</f>
        <v>27907.94</v>
      </c>
      <c r="J15" s="378">
        <v>635.25984800000003</v>
      </c>
      <c r="K15" s="378">
        <f t="shared" si="0"/>
        <v>502.42</v>
      </c>
      <c r="L15" s="399">
        <v>446.66</v>
      </c>
    </row>
    <row r="16" spans="1:14">
      <c r="A16" s="383"/>
      <c r="B16" s="400"/>
      <c r="C16" s="401" t="s">
        <v>506</v>
      </c>
      <c r="D16" s="400"/>
      <c r="E16" s="400"/>
      <c r="F16" s="400"/>
      <c r="G16" s="400"/>
      <c r="H16" s="400">
        <f>SUBTOTAL(9,H17:H21)</f>
        <v>151258.09</v>
      </c>
      <c r="K16" s="378">
        <f t="shared" si="0"/>
        <v>0</v>
      </c>
      <c r="L16" s="402"/>
    </row>
    <row r="17" spans="1:12" ht="42.75">
      <c r="A17" s="393"/>
      <c r="B17" s="394">
        <v>101593</v>
      </c>
      <c r="C17" s="395" t="s">
        <v>507</v>
      </c>
      <c r="D17" s="396" t="s">
        <v>472</v>
      </c>
      <c r="E17" s="398">
        <f>'MC-PONTE'!L192</f>
        <v>440</v>
      </c>
      <c r="F17" s="397">
        <v>89.22</v>
      </c>
      <c r="G17" s="398">
        <f>F17*(1+ORÇAMENTO!$J$16)</f>
        <v>113.72</v>
      </c>
      <c r="H17" s="398">
        <f>ROUND(G17*E17,2)</f>
        <v>50036.800000000003</v>
      </c>
      <c r="J17" s="378">
        <v>50.8</v>
      </c>
      <c r="K17" s="378">
        <f t="shared" si="0"/>
        <v>40.177159126858598</v>
      </c>
      <c r="L17" s="399">
        <v>56.11</v>
      </c>
    </row>
    <row r="18" spans="1:12" ht="28.5">
      <c r="A18" s="393"/>
      <c r="B18" s="394">
        <v>92268</v>
      </c>
      <c r="C18" s="395" t="s">
        <v>508</v>
      </c>
      <c r="D18" s="396" t="s">
        <v>2</v>
      </c>
      <c r="E18" s="398">
        <f>'MC-PONTE'!L217</f>
        <v>146.02000000000001</v>
      </c>
      <c r="F18" s="397">
        <v>96.5</v>
      </c>
      <c r="G18" s="398">
        <f>F18*(1+ORÇAMENTO!$J$16)</f>
        <v>123</v>
      </c>
      <c r="H18" s="398">
        <f>ROUND(G18*E18,2)</f>
        <v>17960.46</v>
      </c>
      <c r="J18" s="378">
        <v>28.752455999999999</v>
      </c>
      <c r="K18" s="378">
        <f t="shared" si="0"/>
        <v>22.74</v>
      </c>
      <c r="L18" s="399">
        <v>52.16</v>
      </c>
    </row>
    <row r="19" spans="1:12" ht="42.75">
      <c r="A19" s="393"/>
      <c r="B19" s="394">
        <v>92777</v>
      </c>
      <c r="C19" s="395" t="s">
        <v>504</v>
      </c>
      <c r="D19" s="396" t="s">
        <v>498</v>
      </c>
      <c r="E19" s="398">
        <f>'MC-PONTE'!L269</f>
        <v>1898.37</v>
      </c>
      <c r="F19" s="397">
        <f>F14</f>
        <v>12.81</v>
      </c>
      <c r="G19" s="398">
        <f>F19*(1+ORÇAMENTO!$J$16)</f>
        <v>16.329999999999998</v>
      </c>
      <c r="H19" s="398">
        <f>ROUND(G19*E19,2)</f>
        <v>31000.38</v>
      </c>
      <c r="J19" s="403">
        <v>7.91</v>
      </c>
      <c r="K19" s="378">
        <f t="shared" si="0"/>
        <v>6.2559316671939298</v>
      </c>
      <c r="L19" s="399">
        <v>10.52</v>
      </c>
    </row>
    <row r="20" spans="1:12" ht="42.75">
      <c r="A20" s="393"/>
      <c r="B20" s="394">
        <v>1525</v>
      </c>
      <c r="C20" s="395" t="s">
        <v>505</v>
      </c>
      <c r="D20" s="396" t="s">
        <v>0</v>
      </c>
      <c r="E20" s="398">
        <f>'MC-PONTE'!L276</f>
        <v>36.520000000000003</v>
      </c>
      <c r="F20" s="397">
        <f>F15</f>
        <v>470.06</v>
      </c>
      <c r="G20" s="398">
        <f>F20*(1+ORÇAMENTO!$J$16)</f>
        <v>599.14</v>
      </c>
      <c r="H20" s="398">
        <f>ROUND(G20*E20,2)</f>
        <v>21880.59</v>
      </c>
      <c r="J20" s="403">
        <v>635.26</v>
      </c>
      <c r="K20" s="378">
        <f t="shared" si="0"/>
        <v>502.42012021512198</v>
      </c>
      <c r="L20" s="399">
        <v>446.66</v>
      </c>
    </row>
    <row r="21" spans="1:12" ht="27.2" customHeight="1">
      <c r="A21" s="393"/>
      <c r="B21" s="394">
        <v>101793</v>
      </c>
      <c r="C21" s="395" t="s">
        <v>509</v>
      </c>
      <c r="D21" s="396" t="s">
        <v>361</v>
      </c>
      <c r="E21" s="398">
        <f>'MC-PONTE'!L303</f>
        <v>846</v>
      </c>
      <c r="F21" s="397">
        <v>28.17</v>
      </c>
      <c r="G21" s="398">
        <f>F21*(1+ORÇAMENTO!$J$16)</f>
        <v>35.909999999999997</v>
      </c>
      <c r="H21" s="398">
        <f>ROUND(G21*E21,2)</f>
        <v>30379.86</v>
      </c>
      <c r="J21" s="403">
        <v>27.49</v>
      </c>
      <c r="K21" s="378">
        <f t="shared" si="0"/>
        <v>21.7415374881367</v>
      </c>
      <c r="L21" s="399">
        <v>18.46</v>
      </c>
    </row>
    <row r="22" spans="1:12">
      <c r="A22" s="383"/>
      <c r="B22" s="400"/>
      <c r="C22" s="401" t="s">
        <v>510</v>
      </c>
      <c r="D22" s="400"/>
      <c r="E22" s="400"/>
      <c r="F22" s="400"/>
      <c r="G22" s="400"/>
      <c r="H22" s="400">
        <f>SUBTOTAL(9,H23:H25)</f>
        <v>37437.019999999997</v>
      </c>
      <c r="K22" s="378">
        <f t="shared" si="0"/>
        <v>0</v>
      </c>
      <c r="L22" s="402"/>
    </row>
    <row r="23" spans="1:12" ht="28.5">
      <c r="A23" s="393"/>
      <c r="B23" s="394">
        <v>92268</v>
      </c>
      <c r="C23" s="395" t="s">
        <v>508</v>
      </c>
      <c r="D23" s="396" t="s">
        <v>2</v>
      </c>
      <c r="E23" s="398">
        <f>(2.6+9.4+2.6)*0.2*2</f>
        <v>5.84</v>
      </c>
      <c r="F23" s="397">
        <f>F18</f>
        <v>96.5</v>
      </c>
      <c r="G23" s="398">
        <f>F23*(1+ORÇAMENTO!$J$16)</f>
        <v>123</v>
      </c>
      <c r="H23" s="398">
        <f>ROUND(G23*E23,2)</f>
        <v>718.32</v>
      </c>
      <c r="J23" s="378">
        <v>2134.81</v>
      </c>
      <c r="K23" s="378">
        <f t="shared" si="0"/>
        <v>1688.3976589686799</v>
      </c>
      <c r="L23" s="399">
        <v>52.16</v>
      </c>
    </row>
    <row r="24" spans="1:12" ht="42.75">
      <c r="A24" s="393"/>
      <c r="B24" s="394">
        <v>92777</v>
      </c>
      <c r="C24" s="395" t="s">
        <v>504</v>
      </c>
      <c r="D24" s="396" t="s">
        <v>498</v>
      </c>
      <c r="E24" s="398">
        <f>E25*100</f>
        <v>1645</v>
      </c>
      <c r="F24" s="397">
        <f>F19</f>
        <v>12.81</v>
      </c>
      <c r="G24" s="398">
        <f>F24*(1+ORÇAMENTO!$J$16)</f>
        <v>16.329999999999998</v>
      </c>
      <c r="H24" s="398">
        <f>ROUND(G24*E24,2)</f>
        <v>26862.85</v>
      </c>
      <c r="K24" s="378">
        <f t="shared" si="0"/>
        <v>0</v>
      </c>
      <c r="L24" s="399">
        <v>10.52</v>
      </c>
    </row>
    <row r="25" spans="1:12" ht="42.75">
      <c r="A25" s="393"/>
      <c r="B25" s="394">
        <v>1525</v>
      </c>
      <c r="C25" s="395" t="s">
        <v>505</v>
      </c>
      <c r="D25" s="396" t="s">
        <v>361</v>
      </c>
      <c r="E25" s="398">
        <f>'MC-PONTE'!L314</f>
        <v>16.45</v>
      </c>
      <c r="F25" s="397">
        <f>F20</f>
        <v>470.06</v>
      </c>
      <c r="G25" s="398">
        <f>F25*(1+ORÇAMENTO!$J$16)</f>
        <v>599.14</v>
      </c>
      <c r="H25" s="398">
        <f>ROUND(G25*E25,2)</f>
        <v>9855.85</v>
      </c>
      <c r="K25" s="378">
        <f t="shared" si="0"/>
        <v>0</v>
      </c>
      <c r="L25" s="399">
        <v>446.66</v>
      </c>
    </row>
    <row r="26" spans="1:12">
      <c r="A26" s="383"/>
      <c r="B26" s="400"/>
      <c r="C26" s="401" t="s">
        <v>511</v>
      </c>
      <c r="D26" s="400"/>
      <c r="E26" s="400"/>
      <c r="F26" s="400"/>
      <c r="G26" s="400"/>
      <c r="H26" s="400">
        <f>SUBTOTAL(9,H27:H28)</f>
        <v>169811.20000000001</v>
      </c>
      <c r="K26" s="378">
        <f t="shared" si="0"/>
        <v>0</v>
      </c>
      <c r="L26" s="402"/>
    </row>
    <row r="27" spans="1:12" ht="57">
      <c r="A27" s="393"/>
      <c r="B27" s="394">
        <v>41333</v>
      </c>
      <c r="C27" s="395" t="s">
        <v>512</v>
      </c>
      <c r="D27" s="396" t="s">
        <v>3</v>
      </c>
      <c r="E27" s="398">
        <f>'MC-PONTE'!L347</f>
        <v>360</v>
      </c>
      <c r="F27" s="397">
        <v>331.19</v>
      </c>
      <c r="G27" s="398">
        <f>F27*(1+ORÇAMENTO!$J$16)</f>
        <v>422.13</v>
      </c>
      <c r="H27" s="398">
        <f>ROUND(G27*E27,2)</f>
        <v>151966.79999999999</v>
      </c>
      <c r="J27" s="378">
        <v>161.83000000000001</v>
      </c>
      <c r="K27" s="378">
        <f t="shared" si="0"/>
        <v>127.989560265739</v>
      </c>
      <c r="L27" s="399">
        <v>66.37</v>
      </c>
    </row>
    <row r="28" spans="1:12" ht="24.75" customHeight="1">
      <c r="A28" s="393"/>
      <c r="B28" s="404">
        <v>41496</v>
      </c>
      <c r="C28" s="395" t="s">
        <v>513</v>
      </c>
      <c r="D28" s="396" t="s">
        <v>514</v>
      </c>
      <c r="E28" s="398">
        <v>1</v>
      </c>
      <c r="F28" s="397">
        <v>14000</v>
      </c>
      <c r="G28" s="398">
        <f>F28*(1+ORÇAMENTO!$J$16)</f>
        <v>17844.400000000001</v>
      </c>
      <c r="H28" s="398">
        <f>ROUND(G28*E28,2)</f>
        <v>17844.400000000001</v>
      </c>
      <c r="J28" s="378">
        <v>1638.03</v>
      </c>
      <c r="K28" s="378">
        <f t="shared" si="0"/>
        <v>1295.4998418222101</v>
      </c>
      <c r="L28" s="399">
        <v>1295.5</v>
      </c>
    </row>
    <row r="29" spans="1:12">
      <c r="A29" s="383"/>
      <c r="B29" s="400"/>
      <c r="C29" s="401" t="s">
        <v>515</v>
      </c>
      <c r="D29" s="400"/>
      <c r="E29" s="400"/>
      <c r="F29" s="400"/>
      <c r="G29" s="400"/>
      <c r="H29" s="400">
        <f>SUBTOTAL(9,H30:H32)</f>
        <v>75268.78</v>
      </c>
      <c r="K29" s="378">
        <f t="shared" si="0"/>
        <v>0</v>
      </c>
      <c r="L29" s="402"/>
    </row>
    <row r="30" spans="1:12" ht="24.75" customHeight="1">
      <c r="A30" s="393"/>
      <c r="B30" s="394">
        <v>92266</v>
      </c>
      <c r="C30" s="395" t="s">
        <v>503</v>
      </c>
      <c r="D30" s="396" t="s">
        <v>2</v>
      </c>
      <c r="E30" s="398">
        <f>'MC-PONTE'!L380</f>
        <v>213.18</v>
      </c>
      <c r="F30" s="397">
        <f>F13</f>
        <v>169.03</v>
      </c>
      <c r="G30" s="398">
        <f>F30*(1+ORÇAMENTO!$J$16)</f>
        <v>215.45</v>
      </c>
      <c r="H30" s="398">
        <f>ROUND(G30*E30,2)</f>
        <v>45929.63</v>
      </c>
      <c r="J30" s="378">
        <v>56.09</v>
      </c>
      <c r="K30" s="378">
        <f t="shared" si="0"/>
        <v>44.360961720974402</v>
      </c>
      <c r="L30" s="399">
        <v>52.16</v>
      </c>
    </row>
    <row r="31" spans="1:12" ht="42.75">
      <c r="A31" s="393"/>
      <c r="B31" s="394">
        <v>92777</v>
      </c>
      <c r="C31" s="395" t="s">
        <v>504</v>
      </c>
      <c r="D31" s="396" t="s">
        <v>498</v>
      </c>
      <c r="E31" s="398">
        <f>'MC-PONTE'!L392</f>
        <v>847.85</v>
      </c>
      <c r="F31" s="397">
        <f>F24</f>
        <v>12.81</v>
      </c>
      <c r="G31" s="398">
        <f>F31*(1+ORÇAMENTO!$J$16)</f>
        <v>16.329999999999998</v>
      </c>
      <c r="H31" s="398">
        <f>ROUND(G31*E31,2)</f>
        <v>13845.39</v>
      </c>
      <c r="J31" s="378">
        <v>7.91</v>
      </c>
      <c r="K31" s="378">
        <f t="shared" si="0"/>
        <v>6.2559316671939298</v>
      </c>
      <c r="L31" s="399">
        <v>10.52</v>
      </c>
    </row>
    <row r="32" spans="1:12" ht="42.75">
      <c r="A32" s="393"/>
      <c r="B32" s="394">
        <v>1525</v>
      </c>
      <c r="C32" s="395" t="s">
        <v>505</v>
      </c>
      <c r="D32" s="396" t="s">
        <v>0</v>
      </c>
      <c r="E32" s="398">
        <f>'MC-PONTE'!L400</f>
        <v>25.86</v>
      </c>
      <c r="F32" s="397">
        <f>F25</f>
        <v>470.06</v>
      </c>
      <c r="G32" s="398">
        <f>F32*(1+ORÇAMENTO!$J$16)</f>
        <v>599.14</v>
      </c>
      <c r="H32" s="398">
        <f>ROUND(G32*E32,2)</f>
        <v>15493.76</v>
      </c>
      <c r="J32" s="378">
        <v>635.25984800000003</v>
      </c>
      <c r="K32" s="378">
        <f t="shared" si="0"/>
        <v>502.42</v>
      </c>
      <c r="L32" s="399">
        <v>446.66</v>
      </c>
    </row>
    <row r="33" spans="1:14">
      <c r="A33" s="383"/>
      <c r="B33" s="400"/>
      <c r="C33" s="401" t="s">
        <v>516</v>
      </c>
      <c r="D33" s="400"/>
      <c r="E33" s="400"/>
      <c r="F33" s="400"/>
      <c r="G33" s="400"/>
      <c r="H33" s="400">
        <f>SUBTOTAL(9,H34:H36)</f>
        <v>100257.18</v>
      </c>
      <c r="K33" s="378">
        <f t="shared" si="0"/>
        <v>0</v>
      </c>
      <c r="L33" s="402"/>
    </row>
    <row r="34" spans="1:14" ht="28.5">
      <c r="A34" s="393"/>
      <c r="B34" s="394">
        <v>92266</v>
      </c>
      <c r="C34" s="395" t="s">
        <v>503</v>
      </c>
      <c r="D34" s="396" t="s">
        <v>2</v>
      </c>
      <c r="E34" s="398">
        <f>'MC-PONTE'!L413</f>
        <v>219.56</v>
      </c>
      <c r="F34" s="397">
        <f>F30</f>
        <v>169.03</v>
      </c>
      <c r="G34" s="398">
        <f>F34*(1+ORÇAMENTO!$J$16)</f>
        <v>215.45</v>
      </c>
      <c r="H34" s="398">
        <f>ROUND(G34*E34,2)</f>
        <v>47304.2</v>
      </c>
      <c r="J34" s="378">
        <v>56.09</v>
      </c>
      <c r="K34" s="378">
        <f t="shared" si="0"/>
        <v>44.360961720974402</v>
      </c>
      <c r="L34" s="399">
        <v>52.16</v>
      </c>
    </row>
    <row r="35" spans="1:14" ht="42.75">
      <c r="A35" s="393"/>
      <c r="B35" s="394">
        <v>92777</v>
      </c>
      <c r="C35" s="395" t="s">
        <v>504</v>
      </c>
      <c r="D35" s="396" t="s">
        <v>498</v>
      </c>
      <c r="E35" s="398">
        <f>'MC-PONTE'!L447</f>
        <v>2293.89</v>
      </c>
      <c r="F35" s="397">
        <f>F31</f>
        <v>12.81</v>
      </c>
      <c r="G35" s="398">
        <f>F35*(1+ORÇAMENTO!$J$16)</f>
        <v>16.329999999999998</v>
      </c>
      <c r="H35" s="398">
        <f>ROUND(G35*E35,2)</f>
        <v>37459.22</v>
      </c>
      <c r="J35" s="378">
        <v>7.91</v>
      </c>
      <c r="K35" s="378">
        <f t="shared" si="0"/>
        <v>6.2559316671939298</v>
      </c>
      <c r="L35" s="399">
        <v>10.52</v>
      </c>
      <c r="N35" s="378">
        <f>E35/E36</f>
        <v>88.704176334106705</v>
      </c>
    </row>
    <row r="36" spans="1:14" ht="42.75">
      <c r="A36" s="393"/>
      <c r="B36" s="394">
        <v>1525</v>
      </c>
      <c r="C36" s="395" t="s">
        <v>505</v>
      </c>
      <c r="D36" s="396" t="s">
        <v>0</v>
      </c>
      <c r="E36" s="398">
        <f>'MC-PONTE'!L456</f>
        <v>25.86</v>
      </c>
      <c r="F36" s="397">
        <f>F32</f>
        <v>470.06</v>
      </c>
      <c r="G36" s="398">
        <f>F36*(1+ORÇAMENTO!$J$16)</f>
        <v>599.14</v>
      </c>
      <c r="H36" s="398">
        <f>ROUND(G36*E36,2)</f>
        <v>15493.76</v>
      </c>
      <c r="J36" s="378">
        <v>635.25984800000003</v>
      </c>
      <c r="K36" s="378">
        <f t="shared" si="0"/>
        <v>502.42</v>
      </c>
      <c r="L36" s="399">
        <v>446.66</v>
      </c>
    </row>
    <row r="37" spans="1:14">
      <c r="A37" s="383"/>
      <c r="B37" s="400"/>
      <c r="C37" s="401" t="s">
        <v>517</v>
      </c>
      <c r="D37" s="400"/>
      <c r="E37" s="400"/>
      <c r="F37" s="400"/>
      <c r="G37" s="400"/>
      <c r="H37" s="400">
        <f>SUBTOTAL(9,H38:H40)</f>
        <v>26624.799999999999</v>
      </c>
      <c r="K37" s="378">
        <f t="shared" si="0"/>
        <v>0</v>
      </c>
      <c r="L37" s="402"/>
    </row>
    <row r="38" spans="1:14" ht="28.5">
      <c r="A38" s="393"/>
      <c r="B38" s="394">
        <v>92266</v>
      </c>
      <c r="C38" s="395" t="s">
        <v>503</v>
      </c>
      <c r="D38" s="396" t="s">
        <v>2</v>
      </c>
      <c r="E38" s="398">
        <f>'MC-PONTE'!L470</f>
        <v>97.15</v>
      </c>
      <c r="F38" s="397">
        <f>F34</f>
        <v>169.03</v>
      </c>
      <c r="G38" s="398">
        <f>F38*(1+ORÇAMENTO!$J$16)</f>
        <v>215.45</v>
      </c>
      <c r="H38" s="398">
        <f>ROUND(G38*E38,2)</f>
        <v>20930.97</v>
      </c>
      <c r="J38" s="378">
        <v>56.09</v>
      </c>
      <c r="K38" s="378">
        <f t="shared" si="0"/>
        <v>44.360961720974402</v>
      </c>
      <c r="L38" s="399">
        <v>52.16</v>
      </c>
    </row>
    <row r="39" spans="1:14" ht="42.75">
      <c r="A39" s="393"/>
      <c r="B39" s="394">
        <v>92777</v>
      </c>
      <c r="C39" s="395" t="s">
        <v>504</v>
      </c>
      <c r="D39" s="396" t="s">
        <v>498</v>
      </c>
      <c r="E39" s="398">
        <f>'MC-PONTE'!L507</f>
        <v>200.08</v>
      </c>
      <c r="F39" s="397">
        <f>F35</f>
        <v>12.81</v>
      </c>
      <c r="G39" s="398">
        <f>F39*(1+ORÇAMENTO!$J$16)</f>
        <v>16.329999999999998</v>
      </c>
      <c r="H39" s="398">
        <f>ROUND(G39*E39,2)</f>
        <v>3267.31</v>
      </c>
      <c r="J39" s="378">
        <v>7.91</v>
      </c>
      <c r="K39" s="378">
        <f t="shared" si="0"/>
        <v>6.2559316671939298</v>
      </c>
      <c r="L39" s="399">
        <v>10.52</v>
      </c>
    </row>
    <row r="40" spans="1:14" ht="42.75">
      <c r="A40" s="393"/>
      <c r="B40" s="394">
        <v>1525</v>
      </c>
      <c r="C40" s="395" t="s">
        <v>505</v>
      </c>
      <c r="D40" s="396" t="s">
        <v>0</v>
      </c>
      <c r="E40" s="398">
        <f>'MC-PONTE'!L516</f>
        <v>4.05</v>
      </c>
      <c r="F40" s="397">
        <f>F36</f>
        <v>470.06</v>
      </c>
      <c r="G40" s="398">
        <f>F40*(1+ORÇAMENTO!$J$16)</f>
        <v>599.14</v>
      </c>
      <c r="H40" s="398">
        <f>ROUND(G40*E40,2)</f>
        <v>2426.52</v>
      </c>
      <c r="J40" s="378">
        <v>635.25984800000003</v>
      </c>
      <c r="K40" s="378">
        <f t="shared" si="0"/>
        <v>502.42</v>
      </c>
      <c r="L40" s="399">
        <v>446.66</v>
      </c>
    </row>
    <row r="41" spans="1:14">
      <c r="A41" s="383"/>
      <c r="B41" s="400"/>
      <c r="C41" s="401" t="s">
        <v>518</v>
      </c>
      <c r="D41" s="400"/>
      <c r="E41" s="400"/>
      <c r="F41" s="400"/>
      <c r="G41" s="400"/>
      <c r="H41" s="400">
        <f>SUBTOTAL(9,H42)</f>
        <v>594.08000000000004</v>
      </c>
      <c r="K41" s="378">
        <f t="shared" si="0"/>
        <v>0</v>
      </c>
      <c r="L41" s="402"/>
    </row>
    <row r="42" spans="1:14" ht="24.75" customHeight="1" thickBot="1">
      <c r="A42" s="405"/>
      <c r="B42" s="406">
        <v>99811</v>
      </c>
      <c r="C42" s="407" t="s">
        <v>519</v>
      </c>
      <c r="D42" s="408" t="s">
        <v>2</v>
      </c>
      <c r="E42" s="409">
        <f>'MC-PONTE'!L545</f>
        <v>188</v>
      </c>
      <c r="F42" s="410">
        <v>2.48</v>
      </c>
      <c r="G42" s="398">
        <f>F42*(1+ORÇAMENTO!$J$16)</f>
        <v>3.16</v>
      </c>
      <c r="H42" s="398">
        <f>ROUND(G42*E42,2)</f>
        <v>594.08000000000004</v>
      </c>
      <c r="J42" s="378">
        <v>2.14</v>
      </c>
      <c r="K42" s="378">
        <f t="shared" si="0"/>
        <v>1.69250237266688</v>
      </c>
      <c r="L42" s="411"/>
    </row>
    <row r="43" spans="1:14" ht="26.45" customHeight="1">
      <c r="B43" s="412"/>
      <c r="C43" s="413" t="s">
        <v>269</v>
      </c>
      <c r="D43" s="414"/>
      <c r="E43" s="414"/>
      <c r="F43" s="414"/>
      <c r="G43" s="415"/>
      <c r="H43" s="387">
        <f>SUBTOTAL(9,H4:H42)</f>
        <v>791971.16</v>
      </c>
    </row>
    <row r="44" spans="1:14" ht="2.85" customHeight="1"/>
    <row r="46" spans="1:14">
      <c r="H46" s="417">
        <f>H41+H37+H33+H29+H26+H22+H16+H12+H6+H4</f>
        <v>791971.16</v>
      </c>
    </row>
    <row r="47" spans="1:14">
      <c r="H47" s="418">
        <f>SUMPRODUCT(E5:E42,F5:F42)</f>
        <v>621322.34</v>
      </c>
    </row>
    <row r="48" spans="1:14">
      <c r="H48" s="416">
        <f>H47*1.25</f>
        <v>776652.92500000005</v>
      </c>
    </row>
  </sheetData>
  <mergeCells count="2">
    <mergeCell ref="B1:H1"/>
    <mergeCell ref="L1:L2"/>
  </mergeCell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14</vt:i4>
      </vt:variant>
      <vt:variant>
        <vt:lpstr>Intervalos Nomeados</vt:lpstr>
      </vt:variant>
      <vt:variant>
        <vt:i4>9</vt:i4>
      </vt:variant>
    </vt:vector>
  </HeadingPairs>
  <TitlesOfParts>
    <vt:vector size="23" baseType="lpstr">
      <vt:lpstr>DADOS (F)</vt:lpstr>
      <vt:lpstr>Lista Amoras</vt:lpstr>
      <vt:lpstr>QCI </vt:lpstr>
      <vt:lpstr>RESUMO</vt:lpstr>
      <vt:lpstr>ORÇAMENTO (F)</vt:lpstr>
      <vt:lpstr>ORÇAMENTO</vt:lpstr>
      <vt:lpstr>CRONOGRAMA GERAL</vt:lpstr>
      <vt:lpstr>MC-PONTE</vt:lpstr>
      <vt:lpstr>Orç PONTE</vt:lpstr>
      <vt:lpstr>CPU-VII</vt:lpstr>
      <vt:lpstr>LS</vt:lpstr>
      <vt:lpstr>BDI PTS</vt:lpstr>
      <vt:lpstr>CPU-cbuq</vt:lpstr>
      <vt:lpstr>PV PARA REDE 600</vt:lpstr>
      <vt:lpstr>'CPU-cbuq'!Area_de_impressao</vt:lpstr>
      <vt:lpstr>'CPU-VII'!Area_de_impressao</vt:lpstr>
      <vt:lpstr>'CRONOGRAMA GERAL'!Area_de_impressao</vt:lpstr>
      <vt:lpstr>'DADOS (F)'!Area_de_impressao</vt:lpstr>
      <vt:lpstr>ORÇAMENTO!Area_de_impressao</vt:lpstr>
      <vt:lpstr>'ORÇAMENTO (F)'!Area_de_impressao</vt:lpstr>
      <vt:lpstr>'QCI '!Area_de_impressao</vt:lpstr>
      <vt:lpstr>ORÇAMENTO!Titulos_de_impressao</vt:lpstr>
      <vt:lpstr>'ORÇAMENTO (F)'!Titulos_de_impressao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juliana</cp:lastModifiedBy>
  <cp:lastPrinted>2024-06-10T23:03:08Z</cp:lastPrinted>
  <dcterms:created xsi:type="dcterms:W3CDTF">2005-01-22T11:41:57Z</dcterms:created>
  <dcterms:modified xsi:type="dcterms:W3CDTF">2024-07-25T17:04:12Z</dcterms:modified>
</cp:coreProperties>
</file>